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 defaultThemeVersion="166925"/>
  <xr:revisionPtr revIDLastSave="0" documentId="13_ncr:1_{C80C7617-81D2-4501-BEFD-814BF80EB6BA}" xr6:coauthVersionLast="47" xr6:coauthVersionMax="47" xr10:uidLastSave="{00000000-0000-0000-0000-000000000000}"/>
  <bookViews>
    <workbookView xWindow="-120" yWindow="-120" windowWidth="29040" windowHeight="15840" tabRatio="880" xr2:uid="{00000000-000D-0000-FFFF-FFFF00000000}"/>
  </bookViews>
  <sheets>
    <sheet name="Jadual Harga &amp; Sewa" sheetId="18" r:id="rId1"/>
    <sheet name="Table 15.1" sheetId="2" r:id="rId2"/>
    <sheet name="Table 15.2" sheetId="3" r:id="rId3"/>
    <sheet name="Table 15.3" sheetId="17" r:id="rId4"/>
    <sheet name="Table 15.4" sheetId="4" r:id="rId5"/>
    <sheet name="Table 15.5" sheetId="16" r:id="rId6"/>
    <sheet name="Table 15.6" sheetId="5" r:id="rId7"/>
    <sheet name="Table 15.7" sheetId="15" r:id="rId8"/>
    <sheet name="Table 15.8" sheetId="6" r:id="rId9"/>
    <sheet name="Table 15.9" sheetId="12" r:id="rId10"/>
    <sheet name="Table 15.10" sheetId="7" r:id="rId11"/>
    <sheet name="Table 15.11" sheetId="13" r:id="rId12"/>
    <sheet name="Table 15.12" sheetId="14" r:id="rId13"/>
    <sheet name="Table 15.13" sheetId="8" r:id="rId14"/>
    <sheet name="Table 15.14" sheetId="9" r:id="rId15"/>
    <sheet name="Table 15.15" sheetId="10" r:id="rId16"/>
  </sheets>
  <definedNames>
    <definedName name="Jadual1510HargaRuangDalamBangunanPejabatBinaanKhas">'Table 15.10'!$A$1</definedName>
    <definedName name="Jadual1513HargaHartaPerindustrian">'Table 15.13'!$A$1</definedName>
    <definedName name="Jadual1514HargaHartaPertanian">'Table 15.14'!$A$1</definedName>
    <definedName name="Jadual1515HargaTanahPembangunan">'Table 15.15'!$A$1</definedName>
    <definedName name="Jadual1516HargaHartaRiadah">#REF!</definedName>
    <definedName name="Jadual151HargaHartaKediaman">'Table 15.1'!$A$1</definedName>
    <definedName name="Jadual152HargaTanahBangunanKediaman">'Table 15.2'!$A$1</definedName>
    <definedName name="Jadual154HargaKedai">'Table 15.4'!$A$1</definedName>
    <definedName name="Jadual156HargaPangsapuriServisSOHOSOFOSOVO">'Table 15.6'!$A$1</definedName>
    <definedName name="Jadual158HargaRuangNiagaDalamKompleksPerniagaan">'Table 15.8'!$A$1</definedName>
    <definedName name="Jadual916HargaHartaRiadah">#REF!</definedName>
    <definedName name="Jadual98HargaRuangNiagaDalamKompleksPerniagaan">#REF!</definedName>
    <definedName name="JR_PAGE_ANCHOR_0_1" localSheetId="0">'Jadual Harga &amp; Sewa'!$A$1</definedName>
    <definedName name="JR_PAGE_ANCHOR_0_1">#REF!</definedName>
    <definedName name="JR_PAGE_ANCHOR_1_1">'Table 15.1'!$A$1</definedName>
    <definedName name="JR_PAGE_ANCHOR_10_1" localSheetId="0">#REF!</definedName>
    <definedName name="JR_PAGE_ANCHOR_10_1">#REF!</definedName>
    <definedName name="JR_PAGE_ANCHOR_2_1">'Table 15.2'!$A$1</definedName>
    <definedName name="JR_PAGE_ANCHOR_3_1">'Table 15.4'!$A$1</definedName>
    <definedName name="JR_PAGE_ANCHOR_4_1">'Table 15.6'!$A$1</definedName>
    <definedName name="JR_PAGE_ANCHOR_5_1" localSheetId="0">#REF!</definedName>
    <definedName name="JR_PAGE_ANCHOR_5_1">'Table 15.8'!$A$1</definedName>
    <definedName name="JR_PAGE_ANCHOR_6_1">'Table 15.10'!$A$1</definedName>
    <definedName name="JR_PAGE_ANCHOR_7_1">'Table 15.13'!$A$1</definedName>
    <definedName name="JR_PAGE_ANCHOR_8_1">'Table 15.14'!$A$1</definedName>
    <definedName name="JR_PAGE_ANCHOR_9_1">'Table 15.15'!$A$1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88" i="16" l="1"/>
  <c r="E280" i="16"/>
  <c r="E278" i="16"/>
  <c r="E217" i="16"/>
  <c r="E207" i="16"/>
  <c r="E167" i="16"/>
  <c r="E163" i="16"/>
  <c r="E162" i="16"/>
  <c r="E151" i="16"/>
  <c r="E128" i="16"/>
  <c r="E50" i="16"/>
  <c r="E32" i="16"/>
  <c r="E29" i="16"/>
  <c r="E24" i="16"/>
  <c r="E22" i="16"/>
  <c r="E11" i="16"/>
  <c r="E10" i="16"/>
  <c r="E9" i="16"/>
  <c r="F751" i="17"/>
  <c r="E751" i="17"/>
  <c r="F750" i="17"/>
  <c r="F749" i="17"/>
  <c r="E749" i="17"/>
  <c r="F748" i="17"/>
  <c r="E748" i="17"/>
  <c r="F747" i="17"/>
  <c r="F735" i="17"/>
  <c r="F734" i="17"/>
  <c r="F733" i="17"/>
  <c r="E733" i="17"/>
  <c r="F732" i="17"/>
  <c r="F731" i="17"/>
  <c r="F730" i="17"/>
  <c r="E730" i="17"/>
  <c r="F729" i="17"/>
  <c r="F723" i="17"/>
  <c r="E723" i="17"/>
  <c r="F687" i="17"/>
  <c r="E687" i="17"/>
  <c r="F686" i="17"/>
  <c r="F676" i="17"/>
  <c r="F675" i="17"/>
  <c r="E675" i="17"/>
  <c r="F674" i="17"/>
  <c r="F671" i="17"/>
  <c r="E671" i="17"/>
  <c r="F651" i="17"/>
  <c r="E651" i="17"/>
  <c r="F649" i="17"/>
  <c r="F621" i="17"/>
  <c r="E621" i="17"/>
  <c r="F620" i="17"/>
  <c r="E620" i="17"/>
  <c r="F619" i="17"/>
  <c r="E619" i="17"/>
  <c r="F594" i="17"/>
  <c r="E594" i="17"/>
  <c r="F551" i="17"/>
  <c r="F547" i="17"/>
  <c r="E547" i="17"/>
  <c r="F546" i="17"/>
  <c r="E546" i="17"/>
  <c r="F422" i="17"/>
  <c r="F396" i="17"/>
  <c r="F238" i="17"/>
  <c r="F185" i="17"/>
  <c r="E185" i="17"/>
  <c r="F184" i="17"/>
  <c r="E184" i="17"/>
  <c r="F182" i="17"/>
  <c r="F176" i="17"/>
  <c r="F153" i="17"/>
  <c r="F35" i="17"/>
  <c r="F32" i="17"/>
  <c r="F31" i="17"/>
  <c r="E31" i="17"/>
  <c r="F27" i="17"/>
  <c r="E27" i="17"/>
  <c r="F22" i="17"/>
  <c r="E22" i="17"/>
  <c r="F18" i="17"/>
  <c r="E18" i="17"/>
  <c r="F280" i="14" l="1"/>
  <c r="F275" i="14"/>
  <c r="E245" i="16" l="1"/>
  <c r="E232" i="16"/>
  <c r="F757" i="17"/>
  <c r="F756" i="17"/>
  <c r="E756" i="17"/>
  <c r="F755" i="17"/>
  <c r="E755" i="17"/>
  <c r="F754" i="17"/>
  <c r="E754" i="17"/>
  <c r="F667" i="17"/>
  <c r="F666" i="17"/>
  <c r="F665" i="17"/>
  <c r="F664" i="17"/>
  <c r="F663" i="17"/>
  <c r="F662" i="17"/>
  <c r="E662" i="17"/>
  <c r="F661" i="17"/>
  <c r="F660" i="17"/>
  <c r="E660" i="17"/>
  <c r="F659" i="17"/>
  <c r="F658" i="17"/>
  <c r="F657" i="17"/>
  <c r="F656" i="17"/>
  <c r="F655" i="17"/>
  <c r="F298" i="17"/>
  <c r="F297" i="17"/>
  <c r="F296" i="17"/>
  <c r="F295" i="17"/>
  <c r="F294" i="17"/>
  <c r="F293" i="17"/>
  <c r="F292" i="17"/>
  <c r="F291" i="17"/>
  <c r="F77" i="17"/>
  <c r="F105" i="17"/>
  <c r="E105" i="17"/>
  <c r="F576" i="17"/>
  <c r="F563" i="17"/>
  <c r="F558" i="17"/>
  <c r="F507" i="17"/>
  <c r="F506" i="17"/>
  <c r="F503" i="17"/>
  <c r="F500" i="17"/>
  <c r="F363" i="17"/>
  <c r="F353" i="17"/>
  <c r="F130" i="17"/>
</calcChain>
</file>

<file path=xl/sharedStrings.xml><?xml version="1.0" encoding="utf-8"?>
<sst xmlns="http://schemas.openxmlformats.org/spreadsheetml/2006/main" count="8091" uniqueCount="2990">
  <si>
    <t>Jadual</t>
  </si>
  <si>
    <t>Tajuk</t>
  </si>
  <si>
    <t>District/Mukim and Scheme</t>
  </si>
  <si>
    <t>Sample Size</t>
  </si>
  <si>
    <t>Average Land Area (s.m.)</t>
  </si>
  <si>
    <t>Average Floor Area (s.m.)</t>
  </si>
  <si>
    <t>Price Range (RM/Unit)</t>
  </si>
  <si>
    <t>Average Price Change (%)</t>
  </si>
  <si>
    <t>SINGLE STOREY TERRACE</t>
  </si>
  <si>
    <t>1</t>
  </si>
  <si>
    <t>212</t>
  </si>
  <si>
    <t>82</t>
  </si>
  <si>
    <t>NA</t>
  </si>
  <si>
    <t>290,000</t>
  </si>
  <si>
    <t>ND</t>
  </si>
  <si>
    <t>170</t>
  </si>
  <si>
    <t>95</t>
  </si>
  <si>
    <t>292,000 - 295,000</t>
  </si>
  <si>
    <t>300,000</t>
  </si>
  <si>
    <t>2.2</t>
  </si>
  <si>
    <t>180</t>
  </si>
  <si>
    <t>85</t>
  </si>
  <si>
    <t>350,000</t>
  </si>
  <si>
    <t>2</t>
  </si>
  <si>
    <t>204</t>
  </si>
  <si>
    <t>87</t>
  </si>
  <si>
    <t>280,000 - 305,000</t>
  </si>
  <si>
    <t>209</t>
  </si>
  <si>
    <t>110</t>
  </si>
  <si>
    <t>147</t>
  </si>
  <si>
    <t>220,000</t>
  </si>
  <si>
    <t>149</t>
  </si>
  <si>
    <t>122</t>
  </si>
  <si>
    <t>280,000</t>
  </si>
  <si>
    <t>167</t>
  </si>
  <si>
    <t>138</t>
  </si>
  <si>
    <t>550,000</t>
  </si>
  <si>
    <t>215</t>
  </si>
  <si>
    <t>237</t>
  </si>
  <si>
    <t>176</t>
  </si>
  <si>
    <t>750,000</t>
  </si>
  <si>
    <t>121</t>
  </si>
  <si>
    <t>63</t>
  </si>
  <si>
    <t>380,000</t>
  </si>
  <si>
    <t>144</t>
  </si>
  <si>
    <t>83</t>
  </si>
  <si>
    <t>270,000</t>
  </si>
  <si>
    <t>7.4</t>
  </si>
  <si>
    <t>195</t>
  </si>
  <si>
    <t>94</t>
  </si>
  <si>
    <t>324,000</t>
  </si>
  <si>
    <t>183</t>
  </si>
  <si>
    <t>88</t>
  </si>
  <si>
    <t>500,000</t>
  </si>
  <si>
    <t>68</t>
  </si>
  <si>
    <t>470,000</t>
  </si>
  <si>
    <t>186</t>
  </si>
  <si>
    <t>93</t>
  </si>
  <si>
    <t>470,000 - 485,000</t>
  </si>
  <si>
    <t>214</t>
  </si>
  <si>
    <t>102</t>
  </si>
  <si>
    <t>470,000 - 500,000</t>
  </si>
  <si>
    <t>189</t>
  </si>
  <si>
    <t>91</t>
  </si>
  <si>
    <t>278,000</t>
  </si>
  <si>
    <t>175</t>
  </si>
  <si>
    <t>103</t>
  </si>
  <si>
    <t>320,000 - 360,000</t>
  </si>
  <si>
    <t>205</t>
  </si>
  <si>
    <t>98</t>
  </si>
  <si>
    <t>310,000</t>
  </si>
  <si>
    <t>-3.2</t>
  </si>
  <si>
    <t>174</t>
  </si>
  <si>
    <t>77</t>
  </si>
  <si>
    <t>298,000</t>
  </si>
  <si>
    <t>DOUBLE STOREY LOW-COST TERRACE</t>
  </si>
  <si>
    <t>62</t>
  </si>
  <si>
    <t>290,000 - 300,000</t>
  </si>
  <si>
    <t>Stable</t>
  </si>
  <si>
    <t>90</t>
  </si>
  <si>
    <t>59</t>
  </si>
  <si>
    <t>220,000 - 270,000</t>
  </si>
  <si>
    <t>240,000</t>
  </si>
  <si>
    <t>73</t>
  </si>
  <si>
    <t>56</t>
  </si>
  <si>
    <t>200,000</t>
  </si>
  <si>
    <t>143</t>
  </si>
  <si>
    <t>61</t>
  </si>
  <si>
    <t>DOUBLE STOREY TERRACE</t>
  </si>
  <si>
    <t>360,000</t>
  </si>
  <si>
    <t>156</t>
  </si>
  <si>
    <t>152</t>
  </si>
  <si>
    <t>400,000</t>
  </si>
  <si>
    <t>141</t>
  </si>
  <si>
    <t>164</t>
  </si>
  <si>
    <t>580,000</t>
  </si>
  <si>
    <t>145</t>
  </si>
  <si>
    <t>600,000</t>
  </si>
  <si>
    <t>150</t>
  </si>
  <si>
    <t>148</t>
  </si>
  <si>
    <t>142</t>
  </si>
  <si>
    <t>720,000</t>
  </si>
  <si>
    <t>179</t>
  </si>
  <si>
    <t>114</t>
  </si>
  <si>
    <t>740,000</t>
  </si>
  <si>
    <t>532,000</t>
  </si>
  <si>
    <t>9.0</t>
  </si>
  <si>
    <t>120</t>
  </si>
  <si>
    <t>365,000</t>
  </si>
  <si>
    <t>92</t>
  </si>
  <si>
    <t>320,000</t>
  </si>
  <si>
    <t>6.7</t>
  </si>
  <si>
    <t>130</t>
  </si>
  <si>
    <t>700,000</t>
  </si>
  <si>
    <t>166</t>
  </si>
  <si>
    <t>128</t>
  </si>
  <si>
    <t>827,000</t>
  </si>
  <si>
    <t>780,000</t>
  </si>
  <si>
    <t>177</t>
  </si>
  <si>
    <t>129</t>
  </si>
  <si>
    <t>685,000</t>
  </si>
  <si>
    <t>330,000</t>
  </si>
  <si>
    <t>401</t>
  </si>
  <si>
    <t>650,000</t>
  </si>
  <si>
    <t>108</t>
  </si>
  <si>
    <t>96</t>
  </si>
  <si>
    <t>TWO AND A HALF STOREY TERRACE</t>
  </si>
  <si>
    <t>161</t>
  </si>
  <si>
    <t>640,000</t>
  </si>
  <si>
    <t>-8.6</t>
  </si>
  <si>
    <t>281</t>
  </si>
  <si>
    <t>1,250,000</t>
  </si>
  <si>
    <t>199</t>
  </si>
  <si>
    <t>770,000</t>
  </si>
  <si>
    <t>SINGLE STOREY SEMI-DETACHED</t>
  </si>
  <si>
    <t>302</t>
  </si>
  <si>
    <t>116</t>
  </si>
  <si>
    <t>425,000 - 470,000</t>
  </si>
  <si>
    <t>480,000</t>
  </si>
  <si>
    <t>7.3</t>
  </si>
  <si>
    <t>296</t>
  </si>
  <si>
    <t>165</t>
  </si>
  <si>
    <t>390,000 - 400,000</t>
  </si>
  <si>
    <t>368</t>
  </si>
  <si>
    <t>105</t>
  </si>
  <si>
    <t>420,000</t>
  </si>
  <si>
    <t>341</t>
  </si>
  <si>
    <t>109</t>
  </si>
  <si>
    <t>790,000</t>
  </si>
  <si>
    <t>324</t>
  </si>
  <si>
    <t>139</t>
  </si>
  <si>
    <t>900,000</t>
  </si>
  <si>
    <t>DOUBLE STOREY SEMI-DETACHED</t>
  </si>
  <si>
    <t>279</t>
  </si>
  <si>
    <t>207</t>
  </si>
  <si>
    <t>570,000</t>
  </si>
  <si>
    <t>610,000</t>
  </si>
  <si>
    <t>7.0</t>
  </si>
  <si>
    <t>332</t>
  </si>
  <si>
    <t>154</t>
  </si>
  <si>
    <t>830,000</t>
  </si>
  <si>
    <t>298</t>
  </si>
  <si>
    <t>1,100,000</t>
  </si>
  <si>
    <t>239</t>
  </si>
  <si>
    <t>1,000,000</t>
  </si>
  <si>
    <t>328</t>
  </si>
  <si>
    <t>232</t>
  </si>
  <si>
    <t>76</t>
  </si>
  <si>
    <t>275,000</t>
  </si>
  <si>
    <t>423</t>
  </si>
  <si>
    <t>262</t>
  </si>
  <si>
    <t>TWO AND A HALF STOREY SEMI-DETACHED</t>
  </si>
  <si>
    <t>354</t>
  </si>
  <si>
    <t>227</t>
  </si>
  <si>
    <t>1,200,000</t>
  </si>
  <si>
    <t>245</t>
  </si>
  <si>
    <t>297</t>
  </si>
  <si>
    <t>1,600,000</t>
  </si>
  <si>
    <t>SINGLE STOREY DETACHED</t>
  </si>
  <si>
    <t>1,757</t>
  </si>
  <si>
    <t>340</t>
  </si>
  <si>
    <t>4,700,000</t>
  </si>
  <si>
    <t>574</t>
  </si>
  <si>
    <t>135</t>
  </si>
  <si>
    <t>DOUBLE STOREY DETACHED</t>
  </si>
  <si>
    <t>606</t>
  </si>
  <si>
    <t>1,670,000</t>
  </si>
  <si>
    <t>889</t>
  </si>
  <si>
    <t>555</t>
  </si>
  <si>
    <t>2,500,000</t>
  </si>
  <si>
    <t>THREE STOREY DETACHED</t>
  </si>
  <si>
    <t>1,372</t>
  </si>
  <si>
    <t>1,058</t>
  </si>
  <si>
    <t>5,290,000</t>
  </si>
  <si>
    <t>TOWN HOUSE</t>
  </si>
  <si>
    <t>168</t>
  </si>
  <si>
    <t>3</t>
  </si>
  <si>
    <t>171</t>
  </si>
  <si>
    <t>540,000 - 620,000</t>
  </si>
  <si>
    <t>535,000</t>
  </si>
  <si>
    <t>-8.5</t>
  </si>
  <si>
    <t>163</t>
  </si>
  <si>
    <t>580,000 - 640,000</t>
  </si>
  <si>
    <t>LOW-COST FLAT</t>
  </si>
  <si>
    <t>51</t>
  </si>
  <si>
    <t>180,000 - 235,000</t>
  </si>
  <si>
    <t>225,000</t>
  </si>
  <si>
    <t>6.1</t>
  </si>
  <si>
    <t>60</t>
  </si>
  <si>
    <t>150,000 - 185,000</t>
  </si>
  <si>
    <t>160,000</t>
  </si>
  <si>
    <t>-3.0</t>
  </si>
  <si>
    <t>MEDIUM-COST FLAT</t>
  </si>
  <si>
    <t>265,000</t>
  </si>
  <si>
    <t>235,000</t>
  </si>
  <si>
    <t>64</t>
  </si>
  <si>
    <t>APARTMENT</t>
  </si>
  <si>
    <t>79</t>
  </si>
  <si>
    <t>290,000 - 330,000</t>
  </si>
  <si>
    <t>340,000 - 380,000</t>
  </si>
  <si>
    <t>335,000</t>
  </si>
  <si>
    <t>-6.1</t>
  </si>
  <si>
    <t>67</t>
  </si>
  <si>
    <t>86</t>
  </si>
  <si>
    <t>270,000 - 330,000</t>
  </si>
  <si>
    <t>295,000 - 300,000</t>
  </si>
  <si>
    <t>66</t>
  </si>
  <si>
    <t>515,000</t>
  </si>
  <si>
    <t>101</t>
  </si>
  <si>
    <t>390,000 - 410,000</t>
  </si>
  <si>
    <t>406,000</t>
  </si>
  <si>
    <t>368,000 - 430,000</t>
  </si>
  <si>
    <t>2.7</t>
  </si>
  <si>
    <t>710,000</t>
  </si>
  <si>
    <t>99</t>
  </si>
  <si>
    <t>230,000</t>
  </si>
  <si>
    <t>78</t>
  </si>
  <si>
    <t>97</t>
  </si>
  <si>
    <t>305,000</t>
  </si>
  <si>
    <t>315,000</t>
  </si>
  <si>
    <t>-4.5</t>
  </si>
  <si>
    <t>84</t>
  </si>
  <si>
    <t>-3.6</t>
  </si>
  <si>
    <t>72</t>
  </si>
  <si>
    <t>230,000 - 245,000</t>
  </si>
  <si>
    <t>260,000</t>
  </si>
  <si>
    <t>9.5</t>
  </si>
  <si>
    <t>48</t>
  </si>
  <si>
    <t>6</t>
  </si>
  <si>
    <t>53</t>
  </si>
  <si>
    <t>210,000 - 220,000</t>
  </si>
  <si>
    <t>171,000 - 235,000</t>
  </si>
  <si>
    <t>8.5</t>
  </si>
  <si>
    <t>160,000 - 167,000</t>
  </si>
  <si>
    <t>8.7</t>
  </si>
  <si>
    <t>238,000 - 255,000</t>
  </si>
  <si>
    <t>5.5</t>
  </si>
  <si>
    <t>81</t>
  </si>
  <si>
    <t>270,000 - 290,000</t>
  </si>
  <si>
    <t>41</t>
  </si>
  <si>
    <t>165,000</t>
  </si>
  <si>
    <t>160,000 - 175,000</t>
  </si>
  <si>
    <t>240,000 - 270,000</t>
  </si>
  <si>
    <t>4.6</t>
  </si>
  <si>
    <t>271,000</t>
  </si>
  <si>
    <t>36</t>
  </si>
  <si>
    <t>180,000 - 200,000</t>
  </si>
  <si>
    <t>5.3</t>
  </si>
  <si>
    <t>4</t>
  </si>
  <si>
    <t>80</t>
  </si>
  <si>
    <t>-6.7</t>
  </si>
  <si>
    <t>89</t>
  </si>
  <si>
    <t>450,000</t>
  </si>
  <si>
    <t>316</t>
  </si>
  <si>
    <t>205,000</t>
  </si>
  <si>
    <t>200,000 - 220,000</t>
  </si>
  <si>
    <t>295,000 - 330,000</t>
  </si>
  <si>
    <t>-4.0</t>
  </si>
  <si>
    <t>350,000 - 368,000</t>
  </si>
  <si>
    <t>70</t>
  </si>
  <si>
    <t>255,000 - 290,000</t>
  </si>
  <si>
    <t>9.6</t>
  </si>
  <si>
    <t>250,000</t>
  </si>
  <si>
    <t>4.2</t>
  </si>
  <si>
    <t>75</t>
  </si>
  <si>
    <t>261,000 - 266,000</t>
  </si>
  <si>
    <t>-5.5</t>
  </si>
  <si>
    <t>8</t>
  </si>
  <si>
    <t>297,000 - 330,000</t>
  </si>
  <si>
    <t>300,000 - 330,000</t>
  </si>
  <si>
    <t>150,000</t>
  </si>
  <si>
    <t>-3.8</t>
  </si>
  <si>
    <t>10</t>
  </si>
  <si>
    <t>270,000 - 300,000</t>
  </si>
  <si>
    <t>285,000 - 295,000</t>
  </si>
  <si>
    <t>CONDOMINIUM</t>
  </si>
  <si>
    <t>630,000</t>
  </si>
  <si>
    <t>-3.1</t>
  </si>
  <si>
    <t>925,000</t>
  </si>
  <si>
    <t>608,000</t>
  </si>
  <si>
    <t>104</t>
  </si>
  <si>
    <t>460,000 - 504,000</t>
  </si>
  <si>
    <t>500,000 - 530,000</t>
  </si>
  <si>
    <t>6.8</t>
  </si>
  <si>
    <t>675,000</t>
  </si>
  <si>
    <t>230</t>
  </si>
  <si>
    <t>1,900,000 - 2,300,000</t>
  </si>
  <si>
    <t>2,280,000</t>
  </si>
  <si>
    <t>8.6</t>
  </si>
  <si>
    <t>184</t>
  </si>
  <si>
    <t>850,000</t>
  </si>
  <si>
    <t>600,000 - 650,000</t>
  </si>
  <si>
    <t>660,000</t>
  </si>
  <si>
    <t>6.5</t>
  </si>
  <si>
    <t>780,000 - 800,000</t>
  </si>
  <si>
    <t>185</t>
  </si>
  <si>
    <t>2,100,000</t>
  </si>
  <si>
    <t>133</t>
  </si>
  <si>
    <t>760,000</t>
  </si>
  <si>
    <t>328,000 - 365,000</t>
  </si>
  <si>
    <t>340,000</t>
  </si>
  <si>
    <t>350,000 - 405,000</t>
  </si>
  <si>
    <t>71</t>
  </si>
  <si>
    <t>125</t>
  </si>
  <si>
    <t>498,000 - 500,000</t>
  </si>
  <si>
    <t>520,000 - 581,000</t>
  </si>
  <si>
    <t>115</t>
  </si>
  <si>
    <t>820,000</t>
  </si>
  <si>
    <t>450,000 - 550,000</t>
  </si>
  <si>
    <t>400,000 - 420,000</t>
  </si>
  <si>
    <t>430,000</t>
  </si>
  <si>
    <t>4.9</t>
  </si>
  <si>
    <t>500,000 - 580,000</t>
  </si>
  <si>
    <t>Price Range (RM/s.m.)</t>
  </si>
  <si>
    <t>DETACHED PLOT</t>
  </si>
  <si>
    <t>717</t>
  </si>
  <si>
    <t>1,367</t>
  </si>
  <si>
    <t>1,016</t>
  </si>
  <si>
    <t>984</t>
  </si>
  <si>
    <t>840</t>
  </si>
  <si>
    <t>768</t>
  </si>
  <si>
    <t>1,276</t>
  </si>
  <si>
    <t>870</t>
  </si>
  <si>
    <t>1,184</t>
  </si>
  <si>
    <t>1,650</t>
  </si>
  <si>
    <t>259 - 341</t>
  </si>
  <si>
    <t>303</t>
  </si>
  <si>
    <t>District/Mukim and Location</t>
  </si>
  <si>
    <t>SINGLE STOREY SHOP</t>
  </si>
  <si>
    <t>CENTRAL TOWN PRIME AREA</t>
  </si>
  <si>
    <t>DOUBLE STOREY SHOP</t>
  </si>
  <si>
    <t>117</t>
  </si>
  <si>
    <t>233</t>
  </si>
  <si>
    <t>800,000</t>
  </si>
  <si>
    <t>CENTRAL TOWN SECONDARY AREA</t>
  </si>
  <si>
    <t>224</t>
  </si>
  <si>
    <t>650,000 - 662,000</t>
  </si>
  <si>
    <t>670,000</t>
  </si>
  <si>
    <t>2.1</t>
  </si>
  <si>
    <t>273</t>
  </si>
  <si>
    <t>74</t>
  </si>
  <si>
    <t>146</t>
  </si>
  <si>
    <t>850,000 - 900,000</t>
  </si>
  <si>
    <t>899,000</t>
  </si>
  <si>
    <t>SUBURBAN SECONDARY AREA</t>
  </si>
  <si>
    <t>THREE STOREY SHOP</t>
  </si>
  <si>
    <t>307</t>
  </si>
  <si>
    <t>113</t>
  </si>
  <si>
    <t>392</t>
  </si>
  <si>
    <t>1,400,000</t>
  </si>
  <si>
    <t>236</t>
  </si>
  <si>
    <t>FOUR STOREY SHOP</t>
  </si>
  <si>
    <t>1,500</t>
  </si>
  <si>
    <t>558</t>
  </si>
  <si>
    <t>6,450,000</t>
  </si>
  <si>
    <t>DOUBLE STOREY DETACHED SHOP</t>
  </si>
  <si>
    <t>288</t>
  </si>
  <si>
    <t>576</t>
  </si>
  <si>
    <t>2,520,000</t>
  </si>
  <si>
    <t>STRATIFIED SHOP UNIT</t>
  </si>
  <si>
    <t>620,000</t>
  </si>
  <si>
    <t>SUBURBAN PRIME AREA</t>
  </si>
  <si>
    <t>126</t>
  </si>
  <si>
    <t>460,000</t>
  </si>
  <si>
    <t>112</t>
  </si>
  <si>
    <t>STRATIFIED OFFICE UNIT</t>
  </si>
  <si>
    <t>1,050,000</t>
  </si>
  <si>
    <t>410,000</t>
  </si>
  <si>
    <t>50</t>
  </si>
  <si>
    <t>315,000 - 318,000</t>
  </si>
  <si>
    <t>132</t>
  </si>
  <si>
    <t>250,000 - 370,000</t>
  </si>
  <si>
    <t>240,000 - 350,000</t>
  </si>
  <si>
    <t>-4.8</t>
  </si>
  <si>
    <t>TERRACED PLOT (RM/s.m.)</t>
  </si>
  <si>
    <t>191</t>
  </si>
  <si>
    <t>0</t>
  </si>
  <si>
    <t>838</t>
  </si>
  <si>
    <t>SERVICED APARTMENT</t>
  </si>
  <si>
    <t>754,000</t>
  </si>
  <si>
    <t>49</t>
  </si>
  <si>
    <t>580,000 - 680,000</t>
  </si>
  <si>
    <t>5.0</t>
  </si>
  <si>
    <t>38</t>
  </si>
  <si>
    <t>448,000</t>
  </si>
  <si>
    <t>540,000 - 628,000</t>
  </si>
  <si>
    <t>SOHO/SOFO/SOVO</t>
  </si>
  <si>
    <t>Location and Building</t>
  </si>
  <si>
    <t>Floor Level</t>
  </si>
  <si>
    <t>Floor Area (s.m.)</t>
  </si>
  <si>
    <t>% Change</t>
  </si>
  <si>
    <t>15</t>
  </si>
  <si>
    <t>11,333</t>
  </si>
  <si>
    <t>27</t>
  </si>
  <si>
    <t>8,889</t>
  </si>
  <si>
    <t>14</t>
  </si>
  <si>
    <t>4,921</t>
  </si>
  <si>
    <t>5,137</t>
  </si>
  <si>
    <t>57</t>
  </si>
  <si>
    <t>4,912</t>
  </si>
  <si>
    <t>District and Location/Scheme</t>
  </si>
  <si>
    <t xml:space="preserve">Average Price Change % </t>
  </si>
  <si>
    <t>118</t>
  </si>
  <si>
    <t>235</t>
  </si>
  <si>
    <t>896</t>
  </si>
  <si>
    <t>451</t>
  </si>
  <si>
    <t>2,200,000</t>
  </si>
  <si>
    <t>2,430,000</t>
  </si>
  <si>
    <t>10.5</t>
  </si>
  <si>
    <t>647</t>
  </si>
  <si>
    <t>520</t>
  </si>
  <si>
    <t>3,200,000</t>
  </si>
  <si>
    <t>THREE STOREY SEMI-DETACHED</t>
  </si>
  <si>
    <t>569</t>
  </si>
  <si>
    <t>456</t>
  </si>
  <si>
    <t>3,580,000 - 3,707,000</t>
  </si>
  <si>
    <t>4,000,000</t>
  </si>
  <si>
    <t>9.8</t>
  </si>
  <si>
    <t>FLATTED FACTORY</t>
  </si>
  <si>
    <t>290,000 - 430,000</t>
  </si>
  <si>
    <t>280,000 - 380,000</t>
  </si>
  <si>
    <t>-3.5</t>
  </si>
  <si>
    <t>DETACHED PLOT (RM/s.m.)</t>
  </si>
  <si>
    <t>9,713</t>
  </si>
  <si>
    <t>772</t>
  </si>
  <si>
    <t>VACANT PLOT / LAND (RM/s.m.)</t>
  </si>
  <si>
    <t>4,177</t>
  </si>
  <si>
    <t>1,041</t>
  </si>
  <si>
    <t>District and Location</t>
  </si>
  <si>
    <t>Pegangan</t>
  </si>
  <si>
    <t>Sekatan</t>
  </si>
  <si>
    <t>Road Frontage / Interior</t>
  </si>
  <si>
    <t>Average Land Area (Hectare)</t>
  </si>
  <si>
    <t>Land Price (RM/Hectare)</t>
  </si>
  <si>
    <t>RUBBER</t>
  </si>
  <si>
    <t>Kekal</t>
  </si>
  <si>
    <t>Interior</t>
  </si>
  <si>
    <t>1.30</t>
  </si>
  <si>
    <t>4,000</t>
  </si>
  <si>
    <t>VACANT LAND</t>
  </si>
  <si>
    <t>0.52</t>
  </si>
  <si>
    <t>58,000</t>
  </si>
  <si>
    <t>Road Frontage</t>
  </si>
  <si>
    <t>1.80</t>
  </si>
  <si>
    <t>2.43</t>
  </si>
  <si>
    <t>25,000</t>
  </si>
  <si>
    <t>0.26</t>
  </si>
  <si>
    <t>269,000</t>
  </si>
  <si>
    <t>Second Layer</t>
  </si>
  <si>
    <t>0.05</t>
  </si>
  <si>
    <t>0.43</t>
  </si>
  <si>
    <t>52,000 - 120,000</t>
  </si>
  <si>
    <t>1.69</t>
  </si>
  <si>
    <t>32,000 - 35,000</t>
  </si>
  <si>
    <t>0.76</t>
  </si>
  <si>
    <t>7,000</t>
  </si>
  <si>
    <t>5,000</t>
  </si>
  <si>
    <t>0.80</t>
  </si>
  <si>
    <t>12,000 - 29,000</t>
  </si>
  <si>
    <t>1.40</t>
  </si>
  <si>
    <t>74,000</t>
  </si>
  <si>
    <t>77,000 - 79,000</t>
  </si>
  <si>
    <t>5.4</t>
  </si>
  <si>
    <t>23,000</t>
  </si>
  <si>
    <t>1.17</t>
  </si>
  <si>
    <t>43,000</t>
  </si>
  <si>
    <t>2.27</t>
  </si>
  <si>
    <t>13,000</t>
  </si>
  <si>
    <t>0.40</t>
  </si>
  <si>
    <t>5.75</t>
  </si>
  <si>
    <t>16,000</t>
  </si>
  <si>
    <t>Pajakan</t>
  </si>
  <si>
    <t>1.79</t>
  </si>
  <si>
    <t>42,000</t>
  </si>
  <si>
    <t>2.67</t>
  </si>
  <si>
    <t>26,000</t>
  </si>
  <si>
    <t>2.54</t>
  </si>
  <si>
    <t>2,000</t>
  </si>
  <si>
    <t>1.89</t>
  </si>
  <si>
    <t>92,000</t>
  </si>
  <si>
    <t>4.62</t>
  </si>
  <si>
    <t>3.45</t>
  </si>
  <si>
    <t>12,000</t>
  </si>
  <si>
    <t>1.60</t>
  </si>
  <si>
    <t>50,000</t>
  </si>
  <si>
    <t>6.67</t>
  </si>
  <si>
    <t>3,000</t>
  </si>
  <si>
    <t>4.04</t>
  </si>
  <si>
    <t>29,000</t>
  </si>
  <si>
    <t>0.28</t>
  </si>
  <si>
    <t>464,000</t>
  </si>
  <si>
    <t>0.46</t>
  </si>
  <si>
    <t>326,000</t>
  </si>
  <si>
    <t>1.88</t>
  </si>
  <si>
    <t>96,000</t>
  </si>
  <si>
    <t>1.84</t>
  </si>
  <si>
    <t>27,000</t>
  </si>
  <si>
    <t>4.50</t>
  </si>
  <si>
    <t>6.09</t>
  </si>
  <si>
    <t>23,000 - 26,000</t>
  </si>
  <si>
    <t>0.24</t>
  </si>
  <si>
    <t>125,000</t>
  </si>
  <si>
    <t>2.94</t>
  </si>
  <si>
    <t>48,000</t>
  </si>
  <si>
    <t>0.41</t>
  </si>
  <si>
    <t>122,000</t>
  </si>
  <si>
    <t>0.55</t>
  </si>
  <si>
    <t>582,000</t>
  </si>
  <si>
    <t>0.73</t>
  </si>
  <si>
    <t>68,000</t>
  </si>
  <si>
    <t>0.35</t>
  </si>
  <si>
    <t>277,000</t>
  </si>
  <si>
    <t>1.47</t>
  </si>
  <si>
    <t>44,000</t>
  </si>
  <si>
    <t>0.63</t>
  </si>
  <si>
    <t>1.41</t>
  </si>
  <si>
    <t>64,000</t>
  </si>
  <si>
    <t>0.65</t>
  </si>
  <si>
    <t>231,000</t>
  </si>
  <si>
    <t>2.71</t>
  </si>
  <si>
    <t>31,000</t>
  </si>
  <si>
    <t>0.12</t>
  </si>
  <si>
    <t>417,000</t>
  </si>
  <si>
    <t>5.45</t>
  </si>
  <si>
    <t>1.92</t>
  </si>
  <si>
    <t>36,000</t>
  </si>
  <si>
    <t>3.70</t>
  </si>
  <si>
    <t>15,000 - 16,000</t>
  </si>
  <si>
    <t>73,000</t>
  </si>
  <si>
    <t>Third Layer</t>
  </si>
  <si>
    <t>10.08</t>
  </si>
  <si>
    <t>1.07</t>
  </si>
  <si>
    <t>47,000</t>
  </si>
  <si>
    <t>4.99</t>
  </si>
  <si>
    <t>9,000</t>
  </si>
  <si>
    <t>5.97</t>
  </si>
  <si>
    <t>2.03</t>
  </si>
  <si>
    <t>18.18</t>
  </si>
  <si>
    <t>39,000</t>
  </si>
  <si>
    <t>1.44</t>
  </si>
  <si>
    <t>347,000</t>
  </si>
  <si>
    <t>38,000</t>
  </si>
  <si>
    <t>2.08</t>
  </si>
  <si>
    <t>22,000</t>
  </si>
  <si>
    <t>3.46</t>
  </si>
  <si>
    <t>2.35</t>
  </si>
  <si>
    <t>170,000</t>
  </si>
  <si>
    <t>1.90</t>
  </si>
  <si>
    <t>34,000</t>
  </si>
  <si>
    <t>0.49</t>
  </si>
  <si>
    <t>51,000</t>
  </si>
  <si>
    <t>2.09</t>
  </si>
  <si>
    <t>Land Price (RM/s.m.)</t>
  </si>
  <si>
    <t>RESIDENTIAL DEVELOPMENT</t>
  </si>
  <si>
    <t>13,760</t>
  </si>
  <si>
    <t>5,261</t>
  </si>
  <si>
    <t>323</t>
  </si>
  <si>
    <t>1,214</t>
  </si>
  <si>
    <t>1,153</t>
  </si>
  <si>
    <t>5,114</t>
  </si>
  <si>
    <t>43 - 98</t>
  </si>
  <si>
    <t>6,961</t>
  </si>
  <si>
    <t>43</t>
  </si>
  <si>
    <t>10,239</t>
  </si>
  <si>
    <t>32</t>
  </si>
  <si>
    <t>9,554</t>
  </si>
  <si>
    <t>162 - 163</t>
  </si>
  <si>
    <t>COMMERCIAL DEVELOPMENT</t>
  </si>
  <si>
    <t>48,466</t>
  </si>
  <si>
    <t>928</t>
  </si>
  <si>
    <t>MIX DEVELOPMENT</t>
  </si>
  <si>
    <t>12</t>
  </si>
  <si>
    <t>17,360</t>
  </si>
  <si>
    <t>3,643</t>
  </si>
  <si>
    <t>15,095</t>
  </si>
  <si>
    <t>3,055</t>
  </si>
  <si>
    <t>65</t>
  </si>
  <si>
    <t>3,635</t>
  </si>
  <si>
    <t>633</t>
  </si>
  <si>
    <t>4,290</t>
  </si>
  <si>
    <t>932</t>
  </si>
  <si>
    <t>2,810</t>
  </si>
  <si>
    <t>1,174</t>
  </si>
  <si>
    <t>256</t>
  </si>
  <si>
    <t>21,910</t>
  </si>
  <si>
    <t>43,980</t>
  </si>
  <si>
    <t>29</t>
  </si>
  <si>
    <t>15.9</t>
  </si>
  <si>
    <t>Floor Area (s.m)</t>
  </si>
  <si>
    <t>Rental Range Per Month (RM/s.m.)</t>
  </si>
  <si>
    <t>ARCADE</t>
  </si>
  <si>
    <t>Arked Khidmat</t>
  </si>
  <si>
    <t>Ground</t>
  </si>
  <si>
    <t>25.21 - 40.07</t>
  </si>
  <si>
    <t>16.28 - 23.44</t>
  </si>
  <si>
    <t>Urban Mini Mall</t>
  </si>
  <si>
    <t>9.02 - 9.43</t>
  </si>
  <si>
    <t>Wisma Muis</t>
  </si>
  <si>
    <t>13-166</t>
  </si>
  <si>
    <t>21.41 - 24.34</t>
  </si>
  <si>
    <t>19.81 - 21.53</t>
  </si>
  <si>
    <t>SHOPPING CENTRE</t>
  </si>
  <si>
    <t>Keningau Mall</t>
  </si>
  <si>
    <t>277.00 - 482.00</t>
  </si>
  <si>
    <t>214.22 - 277.00</t>
  </si>
  <si>
    <t>88.00 - 187.19</t>
  </si>
  <si>
    <t>31.77 - 73.33</t>
  </si>
  <si>
    <t>1,120</t>
  </si>
  <si>
    <t>26.15 - 140.25</t>
  </si>
  <si>
    <t>1sulaman Mall</t>
  </si>
  <si>
    <t>30.94 - 47.79</t>
  </si>
  <si>
    <t>88 Mall</t>
  </si>
  <si>
    <t>161.46 - 242.19</t>
  </si>
  <si>
    <t>48.11 - 156.19</t>
  </si>
  <si>
    <t>45.96 - 62.65</t>
  </si>
  <si>
    <t>25.30 - 37.67</t>
  </si>
  <si>
    <t>Central Shopping Plaza</t>
  </si>
  <si>
    <t>17.14 - 20.35</t>
  </si>
  <si>
    <t>Centre Point</t>
  </si>
  <si>
    <t>Lower Ground</t>
  </si>
  <si>
    <t>215.05 - 232.11</t>
  </si>
  <si>
    <t>70.31 - 120.58</t>
  </si>
  <si>
    <t>78.17 - 180.00</t>
  </si>
  <si>
    <t>108.50 - 143 .75</t>
  </si>
  <si>
    <t>36.00 - 96.09</t>
  </si>
  <si>
    <t>127.89 - 153.76</t>
  </si>
  <si>
    <t>25.43 - 82.42</t>
  </si>
  <si>
    <t>13.32 - 18.00</t>
  </si>
  <si>
    <t>41.18 - 55.97</t>
  </si>
  <si>
    <t>38.61 - 89.11</t>
  </si>
  <si>
    <t>20.27 - 21.81</t>
  </si>
  <si>
    <t>City Mall</t>
  </si>
  <si>
    <t>323 - 418.74</t>
  </si>
  <si>
    <t>233.14 - 299.77</t>
  </si>
  <si>
    <t>126.62 - 234.64</t>
  </si>
  <si>
    <t>66.29 - 124.24</t>
  </si>
  <si>
    <t>107.30 - 107.78</t>
  </si>
  <si>
    <t>53.85 - 59.23</t>
  </si>
  <si>
    <t>75.00 - 112.35</t>
  </si>
  <si>
    <t>48.74 - 76.92</t>
  </si>
  <si>
    <t>29.77 - 53.91</t>
  </si>
  <si>
    <t>44.07 - 48.39</t>
  </si>
  <si>
    <t>54.41 - 101.88</t>
  </si>
  <si>
    <t>City Parade</t>
  </si>
  <si>
    <t>242.86 - 366.67</t>
  </si>
  <si>
    <t>121.74 - 209.62</t>
  </si>
  <si>
    <t>Grand Merdeka Mall</t>
  </si>
  <si>
    <t>27.10 - 33.94</t>
  </si>
  <si>
    <t>14.03 - 26.91</t>
  </si>
  <si>
    <t>10.75 - 42.86</t>
  </si>
  <si>
    <t>Imago Shopping Mall</t>
  </si>
  <si>
    <t>118.53 - 209.64</t>
  </si>
  <si>
    <t>37.67 - 64.59</t>
  </si>
  <si>
    <t>59.20 - 161.46</t>
  </si>
  <si>
    <t>29.91 - 67.77</t>
  </si>
  <si>
    <t>59.20 - 134.55</t>
  </si>
  <si>
    <t>21.53 - 59.20</t>
  </si>
  <si>
    <t>85.84 - 107.80</t>
  </si>
  <si>
    <t>Inanam Mall</t>
  </si>
  <si>
    <t>25.51 - 78.62</t>
  </si>
  <si>
    <t>51.72 - 52.41</t>
  </si>
  <si>
    <t>94.77 - 127.78</t>
  </si>
  <si>
    <t>56.05 - 163.64</t>
  </si>
  <si>
    <t>Jesselton Residences</t>
  </si>
  <si>
    <t>0.11 - 95.80</t>
  </si>
  <si>
    <t>Kk Plaza</t>
  </si>
  <si>
    <t>78.84 - 195.01</t>
  </si>
  <si>
    <t>74.51 - 83.45</t>
  </si>
  <si>
    <t>Komplek Karamunsing</t>
  </si>
  <si>
    <t>162.75 - 170.74</t>
  </si>
  <si>
    <t>120.71 - 128.38</t>
  </si>
  <si>
    <t>45.75 - 90.67</t>
  </si>
  <si>
    <t>39.74 - 71.43</t>
  </si>
  <si>
    <t>37.67 - 46.57</t>
  </si>
  <si>
    <t>21.73 - 85.72</t>
  </si>
  <si>
    <t>Kompleks Asia City</t>
  </si>
  <si>
    <t>15.60 - 51.28</t>
  </si>
  <si>
    <t>13.16 - 76.92</t>
  </si>
  <si>
    <t>11.36 - 23.00</t>
  </si>
  <si>
    <t>24.53 - 25.37</t>
  </si>
  <si>
    <t>11.61 - 21.32</t>
  </si>
  <si>
    <t>12.26 - 20.11</t>
  </si>
  <si>
    <t>Likas Square</t>
  </si>
  <si>
    <t>30.77 - 43.06</t>
  </si>
  <si>
    <t>Oceanus Waterfront Mall</t>
  </si>
  <si>
    <t>26.87 - 78.57</t>
  </si>
  <si>
    <t>17.21 - 26.94</t>
  </si>
  <si>
    <t>16.14 - 30.40</t>
  </si>
  <si>
    <t>19.05 - 23.19</t>
  </si>
  <si>
    <t>One Borneo</t>
  </si>
  <si>
    <t>27.80 - 89.29</t>
  </si>
  <si>
    <t>33.87 - 112.48</t>
  </si>
  <si>
    <t>24.80 - 64.68</t>
  </si>
  <si>
    <t>22.82 - 29.43</t>
  </si>
  <si>
    <t>22.24 - 31.25</t>
  </si>
  <si>
    <t>17.57 - 21.21</t>
  </si>
  <si>
    <t>Plaza Shell (sc)</t>
  </si>
  <si>
    <t>21.53 - 37.67</t>
  </si>
  <si>
    <t>32.29 - 64.59</t>
  </si>
  <si>
    <t>Riverson Walk (sc)</t>
  </si>
  <si>
    <t>22.25 - 70.10</t>
  </si>
  <si>
    <t>17.61 - 55.00</t>
  </si>
  <si>
    <t>21.67 - 29.57</t>
  </si>
  <si>
    <t>22.23 - 46.80</t>
  </si>
  <si>
    <t>Suria Sabah</t>
  </si>
  <si>
    <t>244.83 - 263.72</t>
  </si>
  <si>
    <t>54.89 - 166.85</t>
  </si>
  <si>
    <t>81.81 - 133.27</t>
  </si>
  <si>
    <t>225.75 - 306.72</t>
  </si>
  <si>
    <t>92.57 - 155.01</t>
  </si>
  <si>
    <t>12.17 - 69.97</t>
  </si>
  <si>
    <t>86.11 - 151.16</t>
  </si>
  <si>
    <t>48.46 -408.60</t>
  </si>
  <si>
    <t>22.07 - 53.82</t>
  </si>
  <si>
    <t>45.45 - 134.55</t>
  </si>
  <si>
    <t>43.05 - 47.07</t>
  </si>
  <si>
    <t>274.52 - 296.02</t>
  </si>
  <si>
    <t>59.20 - 140.73</t>
  </si>
  <si>
    <t>37.55 - 64.60</t>
  </si>
  <si>
    <t>28.52 - 34.98</t>
  </si>
  <si>
    <t>Warisan Square</t>
  </si>
  <si>
    <t>73.61 - 113.90</t>
  </si>
  <si>
    <t>28.48 - 39.56</t>
  </si>
  <si>
    <t>19.26 - 22.50</t>
  </si>
  <si>
    <t>10.55 - 20.52</t>
  </si>
  <si>
    <t>Wawasan Plaza</t>
  </si>
  <si>
    <t>166.14 - 248.62</t>
  </si>
  <si>
    <t>141.18 - 149.55</t>
  </si>
  <si>
    <t>19.41 - 20.59</t>
  </si>
  <si>
    <t>Wisma Merdeka</t>
  </si>
  <si>
    <t>32.61 - 129.03</t>
  </si>
  <si>
    <t>25.00 - 61.77</t>
  </si>
  <si>
    <t>15-21</t>
  </si>
  <si>
    <t>142.86 - 200.00</t>
  </si>
  <si>
    <t>25-90</t>
  </si>
  <si>
    <t>48.15 - 92.59</t>
  </si>
  <si>
    <t>123-242</t>
  </si>
  <si>
    <t>63.82 - 108.11</t>
  </si>
  <si>
    <t>19-75</t>
  </si>
  <si>
    <t>21.82 - 90.16</t>
  </si>
  <si>
    <t>116-537</t>
  </si>
  <si>
    <t>43.18 - 53.82</t>
  </si>
  <si>
    <t>41.00 - 73.68</t>
  </si>
  <si>
    <t>41-296</t>
  </si>
  <si>
    <t>21.55 - 42.54</t>
  </si>
  <si>
    <t>Mega Long</t>
  </si>
  <si>
    <t>92.59 - 145.16</t>
  </si>
  <si>
    <t>67.28 - 76.99</t>
  </si>
  <si>
    <t>26.91 - 42.86</t>
  </si>
  <si>
    <t>10.76 - 23.28</t>
  </si>
  <si>
    <t>Putatan Mall (fka One Place Mall)</t>
  </si>
  <si>
    <t>27.15 - 45.92</t>
  </si>
  <si>
    <t>31.29 - 38.10</t>
  </si>
  <si>
    <t>15.03 - 25.29</t>
  </si>
  <si>
    <t>Rental Range Per Month (RM/s.m)</t>
  </si>
  <si>
    <t>PURPOSE-BUILT OFFICE</t>
  </si>
  <si>
    <t>21.52 - 24.76</t>
  </si>
  <si>
    <t>Bangunan Central</t>
  </si>
  <si>
    <t>32.00 - 32.29</t>
  </si>
  <si>
    <t>Bangunan Kwsp</t>
  </si>
  <si>
    <t>25.83 - 27.66</t>
  </si>
  <si>
    <t>Bangunan Pejabat Pos</t>
  </si>
  <si>
    <t>21.71 33.66</t>
  </si>
  <si>
    <t>Kompleks Karamunsing Pbo</t>
  </si>
  <si>
    <t>Menara Jubili</t>
  </si>
  <si>
    <t>37.63 - 45.20</t>
  </si>
  <si>
    <t>Mezzanine</t>
  </si>
  <si>
    <t>19.80 - 37.67</t>
  </si>
  <si>
    <t>603</t>
  </si>
  <si>
    <t>7</t>
  </si>
  <si>
    <t>29.02 - 57.14</t>
  </si>
  <si>
    <t>220</t>
  </si>
  <si>
    <t>44.44 - 75.45</t>
  </si>
  <si>
    <t>29.80 - 37.78</t>
  </si>
  <si>
    <t>Plaza Shell Pbo</t>
  </si>
  <si>
    <t>85-265</t>
  </si>
  <si>
    <t>48.43 - 64.58</t>
  </si>
  <si>
    <t>156-270</t>
  </si>
  <si>
    <t>48.044 - 64.52</t>
  </si>
  <si>
    <t>33.37 - 45.75</t>
  </si>
  <si>
    <t>Riverson Suite (Pbo)</t>
  </si>
  <si>
    <t>37.50 - 43.10</t>
  </si>
  <si>
    <t>Wisma 2020</t>
  </si>
  <si>
    <t>24.76 - 29.07</t>
  </si>
  <si>
    <t>Wisma Fook Loi</t>
  </si>
  <si>
    <t>Wisma Great Eastern Life</t>
  </si>
  <si>
    <t>24.76 - 29.06</t>
  </si>
  <si>
    <t>26.91 - 29.06</t>
  </si>
  <si>
    <t>25.83 - 32.29</t>
  </si>
  <si>
    <t>Wisma Innoprise</t>
  </si>
  <si>
    <t>26.91 - 29.60</t>
  </si>
  <si>
    <t>Wisma Merdeka 1 - PBO</t>
  </si>
  <si>
    <t>9</t>
  </si>
  <si>
    <t>Wisma Merdeka 2 - PBO</t>
  </si>
  <si>
    <t>22.59 - 23.32</t>
  </si>
  <si>
    <t>Wisma Muis (purpose Built Office)</t>
  </si>
  <si>
    <t>Wisma Perindustrian</t>
  </si>
  <si>
    <t>Wisma Prudential</t>
  </si>
  <si>
    <t>Wisma Sabah</t>
  </si>
  <si>
    <t>41.82 - 61.86</t>
  </si>
  <si>
    <t>23.51 - 31.67</t>
  </si>
  <si>
    <t>30.91 - 31.02</t>
  </si>
  <si>
    <t>Wisma Sedco</t>
  </si>
  <si>
    <t>11.48 - 29.06</t>
  </si>
  <si>
    <t>Wisma Tun Fuad Stephen</t>
  </si>
  <si>
    <t>Yayasan Sabah ( Menara Tun Mustapha)</t>
  </si>
  <si>
    <t>29.60 - 32.29</t>
  </si>
  <si>
    <t>The G Building</t>
  </si>
  <si>
    <t>16.22 - 16.42</t>
  </si>
  <si>
    <t>5</t>
  </si>
  <si>
    <t>64.59 - 88.89</t>
  </si>
  <si>
    <t>Rentals of Office Space in Shop</t>
  </si>
  <si>
    <t>Sewaan Ruang Pejabat Dalam Kedai</t>
  </si>
  <si>
    <t>Rental Range Per Month (RM/Unit)</t>
  </si>
  <si>
    <t>July - December 2025</t>
  </si>
  <si>
    <t>January - June 2026</t>
  </si>
  <si>
    <t>Beaufort</t>
  </si>
  <si>
    <t>1 Beaufort Commercial Centre</t>
  </si>
  <si>
    <t>1,100 - 1,400</t>
  </si>
  <si>
    <t>1,000 - 1,200</t>
  </si>
  <si>
    <t>Bandar Mingo</t>
  </si>
  <si>
    <t>Beaufort Sentral</t>
  </si>
  <si>
    <t>Beaufort Square</t>
  </si>
  <si>
    <t>Lumat Centre</t>
  </si>
  <si>
    <t>525 - 800</t>
  </si>
  <si>
    <t>Lumat Centre 2</t>
  </si>
  <si>
    <t>800 - 1,000</t>
  </si>
  <si>
    <t>Membakut Jaya</t>
  </si>
  <si>
    <t>59 - 66</t>
  </si>
  <si>
    <t>600 - 810</t>
  </si>
  <si>
    <t>New Beaufort Jaya</t>
  </si>
  <si>
    <t>148 - 190</t>
  </si>
  <si>
    <t>1,600 - 1,800</t>
  </si>
  <si>
    <t>116 - 148</t>
  </si>
  <si>
    <t>1,000 - 1,030</t>
  </si>
  <si>
    <t>Keningau</t>
  </si>
  <si>
    <t>Bandar Baru Keningau Phase 1</t>
  </si>
  <si>
    <t>85 - 111</t>
  </si>
  <si>
    <t>1,000 - 1,150</t>
  </si>
  <si>
    <t>Datun Commercial Centre</t>
  </si>
  <si>
    <t>93 - 111</t>
  </si>
  <si>
    <t>The Pampang Cove</t>
  </si>
  <si>
    <t>Kota Belud</t>
  </si>
  <si>
    <t>Kompleks Alapbana</t>
  </si>
  <si>
    <t>1,500 - 1,700</t>
  </si>
  <si>
    <t>Pekan Kota Belud</t>
  </si>
  <si>
    <t>Suria Commercial Centre</t>
  </si>
  <si>
    <t>Kota Kinabalu</t>
  </si>
  <si>
    <t>Aeropod @ Tanjung Aru Phase 3A</t>
  </si>
  <si>
    <t>3,700 - 4,500</t>
  </si>
  <si>
    <t>138 - 141</t>
  </si>
  <si>
    <t>5,200 - 5,300</t>
  </si>
  <si>
    <t>2,000 - 3,000</t>
  </si>
  <si>
    <t>Aeropod Tanjung Aru (Commercial)</t>
  </si>
  <si>
    <t>114 - 139</t>
  </si>
  <si>
    <t>3,300 - 3,700</t>
  </si>
  <si>
    <t>142 - 148</t>
  </si>
  <si>
    <t>2,300 - 3,500</t>
  </si>
  <si>
    <t>2,750 - 3,500</t>
  </si>
  <si>
    <t>138 - 148</t>
  </si>
  <si>
    <t>2,000 - 3,500</t>
  </si>
  <si>
    <t>138 - 142</t>
  </si>
  <si>
    <t>2,300 - 3,000</t>
  </si>
  <si>
    <t>Alam Puteri (Princess Heights)</t>
  </si>
  <si>
    <t>Alamesra Plaza Permai</t>
  </si>
  <si>
    <t>111- 186</t>
  </si>
  <si>
    <t>1,200 - 2,000</t>
  </si>
  <si>
    <t>Alamesra Plaza Utama</t>
  </si>
  <si>
    <t>111 - 139</t>
  </si>
  <si>
    <t>1,000 - 2,500</t>
  </si>
  <si>
    <t>131 - 197</t>
  </si>
  <si>
    <t>1,200 - 1,800</t>
  </si>
  <si>
    <t>Api - Api Centre</t>
  </si>
  <si>
    <t>102 - 127</t>
  </si>
  <si>
    <t>2,000 - 2,320</t>
  </si>
  <si>
    <t>Asia City</t>
  </si>
  <si>
    <t>1,500 - 3,000</t>
  </si>
  <si>
    <t>1,500 - 1,800</t>
  </si>
  <si>
    <t>Bandaran Berjaya</t>
  </si>
  <si>
    <t>Bornion Centre</t>
  </si>
  <si>
    <t>110 - 119</t>
  </si>
  <si>
    <t>2,600 - 3,700</t>
  </si>
  <si>
    <t>129 - 180</t>
  </si>
  <si>
    <t>1,800 - 2,500</t>
  </si>
  <si>
    <t>12 - 32</t>
  </si>
  <si>
    <t>750 - 1,100</t>
  </si>
  <si>
    <t>Damai Plaza Phase 1</t>
  </si>
  <si>
    <t>93 - 114</t>
  </si>
  <si>
    <t>1,750 - 2,500</t>
  </si>
  <si>
    <t>Damai Plaza Phase 3</t>
  </si>
  <si>
    <t>Damai Plaza Phase 4</t>
  </si>
  <si>
    <t>111 - 130</t>
  </si>
  <si>
    <t>1,600 - 2,700</t>
  </si>
  <si>
    <t>111 - 144</t>
  </si>
  <si>
    <t>1,000 - 2,000</t>
  </si>
  <si>
    <t>120 - 144</t>
  </si>
  <si>
    <t>Heritage Plaza</t>
  </si>
  <si>
    <t>104 - 111</t>
  </si>
  <si>
    <t>1,500 - 2,100</t>
  </si>
  <si>
    <t>Inanam Business Centre</t>
  </si>
  <si>
    <t>1,240 - 1,840</t>
  </si>
  <si>
    <t>Inanam Capital</t>
  </si>
  <si>
    <t>93 - 116</t>
  </si>
  <si>
    <t>1,000 - 1,400</t>
  </si>
  <si>
    <t>85 - 116</t>
  </si>
  <si>
    <t>800 - 950</t>
  </si>
  <si>
    <t>Inanam Central</t>
  </si>
  <si>
    <t>Iramanis Centre</t>
  </si>
  <si>
    <t>Jalan Gaya</t>
  </si>
  <si>
    <t>2,300 - 3,200</t>
  </si>
  <si>
    <t>111 - 140</t>
  </si>
  <si>
    <t>1,500 - 2,000</t>
  </si>
  <si>
    <t>1,500 - 1,540</t>
  </si>
  <si>
    <t>JQC @ Gallery Shoppe</t>
  </si>
  <si>
    <t>Kampong Air</t>
  </si>
  <si>
    <t>Karamunsing Capital</t>
  </si>
  <si>
    <t>KK Taipan</t>
  </si>
  <si>
    <t>110 - 116</t>
  </si>
  <si>
    <t>111 - 116</t>
  </si>
  <si>
    <t>1,500 - 2,750</t>
  </si>
  <si>
    <t>112 - 122</t>
  </si>
  <si>
    <t>900 - 1,000</t>
  </si>
  <si>
    <t>KK Times Square</t>
  </si>
  <si>
    <t>101 - 135</t>
  </si>
  <si>
    <t>Kompleks BSA</t>
  </si>
  <si>
    <t>Kolam Centre Phase 2</t>
  </si>
  <si>
    <t>Kompleks Mutiara Inanam</t>
  </si>
  <si>
    <t>Kompleks Perniagaan Segama</t>
  </si>
  <si>
    <t>74 - 111</t>
  </si>
  <si>
    <t>1,900 - 2,700</t>
  </si>
  <si>
    <t>Kompleks Sinsuran</t>
  </si>
  <si>
    <t>Latitud 6 Commercial Centre</t>
  </si>
  <si>
    <t>Lintas Jaya</t>
  </si>
  <si>
    <t>Lintas Jaya Uptownship</t>
  </si>
  <si>
    <t>Lintas Square</t>
  </si>
  <si>
    <t>100 - 126</t>
  </si>
  <si>
    <t>1,200 - 2,200</t>
  </si>
  <si>
    <t>Luyang Phase 8</t>
  </si>
  <si>
    <t>Metro Town</t>
  </si>
  <si>
    <t>Pekan Tanjung Aru</t>
  </si>
  <si>
    <t>Plaza Kingfisher</t>
  </si>
  <si>
    <t>102 - 122</t>
  </si>
  <si>
    <t>Plaza Tanjung Aru</t>
  </si>
  <si>
    <t>Polytechnic Commercial Centre</t>
  </si>
  <si>
    <t>90 - 102</t>
  </si>
  <si>
    <t>Pusat Komersil 88</t>
  </si>
  <si>
    <t>1,500 - 2,500</t>
  </si>
  <si>
    <t>1,300 - 1,600</t>
  </si>
  <si>
    <t>Sadong Jaya</t>
  </si>
  <si>
    <t>1,200 - 1,600</t>
  </si>
  <si>
    <t>107 - 111</t>
  </si>
  <si>
    <t>Salut Commercial Centre</t>
  </si>
  <si>
    <t>111 - 129</t>
  </si>
  <si>
    <t>1,175 - 1,200</t>
  </si>
  <si>
    <t>Sulaman Sentral</t>
  </si>
  <si>
    <t>109 - 111</t>
  </si>
  <si>
    <t>Suria Inanam</t>
  </si>
  <si>
    <t>99 - 126</t>
  </si>
  <si>
    <t>900 - 1,200</t>
  </si>
  <si>
    <t>Sutera Avenue</t>
  </si>
  <si>
    <t>93 - 122</t>
  </si>
  <si>
    <t>3,500 - 6,000</t>
  </si>
  <si>
    <t>4,800 - 5,000</t>
  </si>
  <si>
    <t>Taipan 28</t>
  </si>
  <si>
    <t>1,050 - 1,300</t>
  </si>
  <si>
    <t>Taman Che Mei</t>
  </si>
  <si>
    <t>Taman Far East</t>
  </si>
  <si>
    <t>Taman Foh Sang</t>
  </si>
  <si>
    <t>Taman Fulliwa</t>
  </si>
  <si>
    <t>Taman Landbreeze</t>
  </si>
  <si>
    <t>Taman Layang - Layang</t>
  </si>
  <si>
    <t>Taman Yakim Jaya</t>
  </si>
  <si>
    <t>1,300 - 1,350</t>
  </si>
  <si>
    <t>94 - 104</t>
  </si>
  <si>
    <t>124 - 192</t>
  </si>
  <si>
    <t>124 - 132</t>
  </si>
  <si>
    <t>1,400 - 2,000</t>
  </si>
  <si>
    <t>131 - 150</t>
  </si>
  <si>
    <t>Wisma D'Sulaman</t>
  </si>
  <si>
    <t>Wisma K.K.M</t>
  </si>
  <si>
    <t>224 - 243</t>
  </si>
  <si>
    <t>2,000 - 2,200</t>
  </si>
  <si>
    <t>111 - 159</t>
  </si>
  <si>
    <t>1,200 - 1,500</t>
  </si>
  <si>
    <t>Kota Marudu</t>
  </si>
  <si>
    <t>Bandau Commercial Centre</t>
  </si>
  <si>
    <t>Goshen New Township</t>
  </si>
  <si>
    <t>M - Square</t>
  </si>
  <si>
    <t>Kudat</t>
  </si>
  <si>
    <t>Friendly Town</t>
  </si>
  <si>
    <t>SEDCO Shophouse Kudat</t>
  </si>
  <si>
    <t>800 - 1,200</t>
  </si>
  <si>
    <t>Papar</t>
  </si>
  <si>
    <t>Benoni Commercial Centre Phase 2</t>
  </si>
  <si>
    <t>Benoni Commercial Centre Phase 3</t>
  </si>
  <si>
    <t>Limauan Square</t>
  </si>
  <si>
    <t>LKH Galleria Lok Kawi</t>
  </si>
  <si>
    <t>93 - 102</t>
  </si>
  <si>
    <t>1,300 - 1,500</t>
  </si>
  <si>
    <t>New Papar Commercial Centre</t>
  </si>
  <si>
    <t>Palm Beach Commercial Centre</t>
  </si>
  <si>
    <t>Papar Square</t>
  </si>
  <si>
    <t>Sri Alam Perdana Commercial Centre</t>
  </si>
  <si>
    <t>Taman Pantai Lok Kawi</t>
  </si>
  <si>
    <t>The Palm Square</t>
  </si>
  <si>
    <t>105 - 216</t>
  </si>
  <si>
    <t>Penampang</t>
  </si>
  <si>
    <t>Austin Business Park</t>
  </si>
  <si>
    <t>1,300 - 1,700</t>
  </si>
  <si>
    <t>Bandar Baru Penampang</t>
  </si>
  <si>
    <t>1,300 - 1,850</t>
  </si>
  <si>
    <t>Beverly Hills Plaza</t>
  </si>
  <si>
    <t>98 - 116</t>
  </si>
  <si>
    <t>65 - 89</t>
  </si>
  <si>
    <t>700 - 1,000</t>
  </si>
  <si>
    <t>Bundusan Plaza</t>
  </si>
  <si>
    <t>100 - 111</t>
  </si>
  <si>
    <t>1,300 - 2,000</t>
  </si>
  <si>
    <t>Bundusan Square</t>
  </si>
  <si>
    <t>108 - 121</t>
  </si>
  <si>
    <t>1,000 - 1,300</t>
  </si>
  <si>
    <t>103 - 127</t>
  </si>
  <si>
    <t>Cyber Perdana Commercial Centre</t>
  </si>
  <si>
    <t>96 - 144</t>
  </si>
  <si>
    <t>Cyber Square</t>
  </si>
  <si>
    <t>74 - 80</t>
  </si>
  <si>
    <t>Damas 118 Plaza</t>
  </si>
  <si>
    <t>106 - 143</t>
  </si>
  <si>
    <t>111 - 134</t>
  </si>
  <si>
    <t>Donggongon Avenue</t>
  </si>
  <si>
    <t>Donggongon Square</t>
  </si>
  <si>
    <t>98 - 111</t>
  </si>
  <si>
    <t>HS Commercial Centre</t>
  </si>
  <si>
    <t>Kepayan Perdana Commercial Centre</t>
  </si>
  <si>
    <t>Kepayan Point</t>
  </si>
  <si>
    <t>1,050 - 1,100</t>
  </si>
  <si>
    <t>Kobusak Commercial Centre</t>
  </si>
  <si>
    <t>85 - 102</t>
  </si>
  <si>
    <t>1,800 - 3,050</t>
  </si>
  <si>
    <t>1,400 - 2,300</t>
  </si>
  <si>
    <t>Lido Plaza</t>
  </si>
  <si>
    <t>105 - 111</t>
  </si>
  <si>
    <t>1,600 - 2,090</t>
  </si>
  <si>
    <t>79 - 111</t>
  </si>
  <si>
    <t>1,500 - 2,300</t>
  </si>
  <si>
    <t>Millenium Commercial Centre</t>
  </si>
  <si>
    <t>New World Commercial Centre</t>
  </si>
  <si>
    <t>Padimas Point</t>
  </si>
  <si>
    <t>Park Residence</t>
  </si>
  <si>
    <t>Pavilion Bundusan</t>
  </si>
  <si>
    <t>103 - 111</t>
  </si>
  <si>
    <t>47 - 94</t>
  </si>
  <si>
    <t>Pintas Avenue</t>
  </si>
  <si>
    <t>102 - 120</t>
  </si>
  <si>
    <t>127 - 157</t>
  </si>
  <si>
    <t>Pintas Square</t>
  </si>
  <si>
    <t>Plaza Grand Millennium</t>
  </si>
  <si>
    <t>1,270 - 1,350</t>
  </si>
  <si>
    <t>Plaza Kivatu</t>
  </si>
  <si>
    <t>Plaza Utama</t>
  </si>
  <si>
    <t>1,100 - 1,500</t>
  </si>
  <si>
    <t>T1 Bundusan</t>
  </si>
  <si>
    <t>107 - 154</t>
  </si>
  <si>
    <t>3,000 - 5,000</t>
  </si>
  <si>
    <t>107 - 144</t>
  </si>
  <si>
    <t>Towering Koidupan Perdana</t>
  </si>
  <si>
    <t>Windrose Square</t>
  </si>
  <si>
    <t>Wisma Langat</t>
  </si>
  <si>
    <t>92 - 98</t>
  </si>
  <si>
    <t>1,800 - 2,200</t>
  </si>
  <si>
    <t>1,700 - 1,800</t>
  </si>
  <si>
    <t>Putatan</t>
  </si>
  <si>
    <t>Grand Plaza Putatan</t>
  </si>
  <si>
    <t>1,300 - 1,800</t>
  </si>
  <si>
    <t>111 - 149</t>
  </si>
  <si>
    <t>840 - 1,250</t>
  </si>
  <si>
    <t>Putatan Central Plaza</t>
  </si>
  <si>
    <t>102 - 111</t>
  </si>
  <si>
    <t>Putatan Jaya</t>
  </si>
  <si>
    <t>Putatan Platinum Plaza</t>
  </si>
  <si>
    <t>90 - 120</t>
  </si>
  <si>
    <t>600 - 1,300</t>
  </si>
  <si>
    <t>Putatan Plaza</t>
  </si>
  <si>
    <t>Putatan New Township</t>
  </si>
  <si>
    <t>Putra Square</t>
  </si>
  <si>
    <t>Pusat Dagangan Putatan</t>
  </si>
  <si>
    <t>Royal Plaza Putatan</t>
  </si>
  <si>
    <t>111 - 183</t>
  </si>
  <si>
    <t>1,300 - 2,500</t>
  </si>
  <si>
    <t>137 - 157</t>
  </si>
  <si>
    <t>Silvergate Plaza Putatan</t>
  </si>
  <si>
    <t>Taman Jumbo</t>
  </si>
  <si>
    <t>Ranau</t>
  </si>
  <si>
    <t>Kiaburi Plaza Phase 1</t>
  </si>
  <si>
    <t>1,100 - 1,200</t>
  </si>
  <si>
    <t>Koisaan Point</t>
  </si>
  <si>
    <t>SEDCO Kundasang</t>
  </si>
  <si>
    <t>SEDCO Shophouse Ranau</t>
  </si>
  <si>
    <t>Sipitang</t>
  </si>
  <si>
    <t>Pantai Point</t>
  </si>
  <si>
    <t>1,700 - 2,100</t>
  </si>
  <si>
    <t>Tambunan</t>
  </si>
  <si>
    <t>Pekan Tambunan</t>
  </si>
  <si>
    <t>Tenom</t>
  </si>
  <si>
    <t>Orchard Plaza</t>
  </si>
  <si>
    <t>Tenom Jaya</t>
  </si>
  <si>
    <t>Tuaran</t>
  </si>
  <si>
    <t>Berungis Commercial Centre</t>
  </si>
  <si>
    <t>D'sri Gayang</t>
  </si>
  <si>
    <t>700 - 800</t>
  </si>
  <si>
    <t>HM Solaris</t>
  </si>
  <si>
    <t>Metro Giling</t>
  </si>
  <si>
    <t>Plaza CKS Tuaran</t>
  </si>
  <si>
    <t>1,000 - 1,500</t>
  </si>
  <si>
    <t>Plaza Legasi</t>
  </si>
  <si>
    <t>Synergy Square (Telipok Commercial Centre)</t>
  </si>
  <si>
    <t>Telipok Commercial Centre</t>
  </si>
  <si>
    <t>Sewaan Pangsapuri Khidmat dan SOHO</t>
  </si>
  <si>
    <t>Rentals of Service Apartment and SOHO</t>
  </si>
  <si>
    <t>Average Rental Change (%)</t>
  </si>
  <si>
    <t>Average Gross Yield (%)</t>
  </si>
  <si>
    <t>Aru Suites @ Tanjung Aru</t>
  </si>
  <si>
    <t>2,100 - 2,200</t>
  </si>
  <si>
    <t>Bay Suites</t>
  </si>
  <si>
    <t>1,300 - 1,450</t>
  </si>
  <si>
    <t>D'Pesisir (The Shore)</t>
  </si>
  <si>
    <t>1,800 - 2,000</t>
  </si>
  <si>
    <t>1,800 - 2,100</t>
  </si>
  <si>
    <t>Jesselton Quay @ City Pads Tower A</t>
  </si>
  <si>
    <t>1,600 - 2,100</t>
  </si>
  <si>
    <t>1,500 - 2,400</t>
  </si>
  <si>
    <t>Jesselton Quay @ City Pads Tower B</t>
  </si>
  <si>
    <t>1,280 - 2,100</t>
  </si>
  <si>
    <t>Sutera Bay @ Sadong Jaya</t>
  </si>
  <si>
    <t>2,000 - 2,300</t>
  </si>
  <si>
    <t>Vetro 11</t>
  </si>
  <si>
    <t>1,400 - 1,600</t>
  </si>
  <si>
    <t>ITCC Suites</t>
  </si>
  <si>
    <t>K Avenue Sodomon</t>
  </si>
  <si>
    <t>Rental Range Per Month (RM/unit)</t>
  </si>
  <si>
    <t>Taman Cerah</t>
  </si>
  <si>
    <t>Taman Kinamas</t>
  </si>
  <si>
    <t>Taman Lumat</t>
  </si>
  <si>
    <t>Taman Padas</t>
  </si>
  <si>
    <t>Taman Selagon</t>
  </si>
  <si>
    <t>650 - 950</t>
  </si>
  <si>
    <t>Taman Sri Panglima</t>
  </si>
  <si>
    <t>Residensi Woodford Estate (PR1MA)</t>
  </si>
  <si>
    <t>900 - 950</t>
  </si>
  <si>
    <t>Taman Adika Phase 2</t>
  </si>
  <si>
    <t>Taman Adika Phase 11</t>
  </si>
  <si>
    <t>800 - 1,100</t>
  </si>
  <si>
    <t>Taman Cerijaya</t>
  </si>
  <si>
    <t>Taman Harmony Villa</t>
  </si>
  <si>
    <t>960 - 1,300</t>
  </si>
  <si>
    <t>Taman Juta</t>
  </si>
  <si>
    <t>Taman Jutaya</t>
  </si>
  <si>
    <t>Taman Khong Lok</t>
  </si>
  <si>
    <t>Taman Kota</t>
  </si>
  <si>
    <t>Taman Lingkudau</t>
  </si>
  <si>
    <t>Taman Luagan</t>
  </si>
  <si>
    <t>Taman Mottou</t>
  </si>
  <si>
    <t>Taman Perwira Biah</t>
  </si>
  <si>
    <t>650 - 750</t>
  </si>
  <si>
    <t>Taman Wawasan Juta</t>
  </si>
  <si>
    <t>500 - 600</t>
  </si>
  <si>
    <t>Taman Nikmat</t>
  </si>
  <si>
    <t>Dah Yeh Villa</t>
  </si>
  <si>
    <t>Sunny Garden</t>
  </si>
  <si>
    <t>Taman BPL</t>
  </si>
  <si>
    <t>1,200 - 1,300</t>
  </si>
  <si>
    <t>Taman Cendawan</t>
  </si>
  <si>
    <t xml:space="preserve">Taman Century </t>
  </si>
  <si>
    <t>Taman Dai Ming</t>
  </si>
  <si>
    <t>Taman Dai Ming Baru</t>
  </si>
  <si>
    <t>Taman Inanam Laut</t>
  </si>
  <si>
    <t>Taman Landmark</t>
  </si>
  <si>
    <t>Taman Luyang Phase 3</t>
  </si>
  <si>
    <t>Taman Megah</t>
  </si>
  <si>
    <t>Taman Mepo</t>
  </si>
  <si>
    <t>1,000  - 1,200</t>
  </si>
  <si>
    <t>Taman Nelly</t>
  </si>
  <si>
    <t>1,200 - 1,700</t>
  </si>
  <si>
    <t>Taman Riang</t>
  </si>
  <si>
    <t>Taman Sri Kepayan Phase 8</t>
  </si>
  <si>
    <t>Taman Pelangi</t>
  </si>
  <si>
    <t>Taman Syn Fah</t>
  </si>
  <si>
    <t>Taman KDC</t>
  </si>
  <si>
    <t>Taman Salaping</t>
  </si>
  <si>
    <t>Taman T&amp;G Phase 3</t>
  </si>
  <si>
    <t>Taman T&amp;G Phase 5</t>
  </si>
  <si>
    <t>700 - 900</t>
  </si>
  <si>
    <t>Taman T&amp;G Phase 6</t>
  </si>
  <si>
    <t>Taman T&amp;G Phase 7</t>
  </si>
  <si>
    <t>Taman WTK</t>
  </si>
  <si>
    <t>Friendly Garden Phase 2</t>
  </si>
  <si>
    <t>Friendly Garden Phase 3C</t>
  </si>
  <si>
    <t>Friendly Garden Phase 4</t>
  </si>
  <si>
    <t>Taman Pakka 2</t>
  </si>
  <si>
    <t>Taman Sikuati</t>
  </si>
  <si>
    <t>Taman Aman Suria</t>
  </si>
  <si>
    <t>Taman Jayamas</t>
  </si>
  <si>
    <t>Taman Johan 2</t>
  </si>
  <si>
    <t>Taman Sayang</t>
  </si>
  <si>
    <t>750 - 850</t>
  </si>
  <si>
    <t>Taman Sri Alam</t>
  </si>
  <si>
    <t>Taman Sri Juta Kinarut</t>
  </si>
  <si>
    <t>Taman Vila Alam Indah</t>
  </si>
  <si>
    <t>500 - 700</t>
  </si>
  <si>
    <t>Taman Kinalee</t>
  </si>
  <si>
    <t>Taman Nosoob</t>
  </si>
  <si>
    <t>Taman Sindo</t>
  </si>
  <si>
    <t>550 - 700</t>
  </si>
  <si>
    <t>Taman Bersatu Phase 2</t>
  </si>
  <si>
    <t>Taman Pasir Putih Phase 1</t>
  </si>
  <si>
    <t>Taman Golfview</t>
  </si>
  <si>
    <t>Taman Saujana Kinabalu</t>
  </si>
  <si>
    <t>700 - 750</t>
  </si>
  <si>
    <t>Taman Desaria</t>
  </si>
  <si>
    <t>600 - 700</t>
  </si>
  <si>
    <t>Taman Muhibbah</t>
  </si>
  <si>
    <t>Taman Bullah</t>
  </si>
  <si>
    <t>Sri Suria Jaya Phase 1</t>
  </si>
  <si>
    <t>850 - 1,000</t>
  </si>
  <si>
    <t>Taman Aussie Ria Phase 1</t>
  </si>
  <si>
    <t>800 - 900</t>
  </si>
  <si>
    <t>Taman Batik</t>
  </si>
  <si>
    <t>Taman Bayu Idaman</t>
  </si>
  <si>
    <t>600 - 800</t>
  </si>
  <si>
    <t>Taman Fantasy</t>
  </si>
  <si>
    <t>Taman Feliamas 118</t>
  </si>
  <si>
    <t>Taman Jelita</t>
  </si>
  <si>
    <t>Taman Kolej</t>
  </si>
  <si>
    <t>Taman Layar Impian</t>
  </si>
  <si>
    <t>Taman Orchid 2</t>
  </si>
  <si>
    <t>Taman Seri Lemawang Fasa 1C</t>
  </si>
  <si>
    <t>Taman Sri Dungang</t>
  </si>
  <si>
    <t>Taman Sri Tambalang</t>
  </si>
  <si>
    <t>750 - 800</t>
  </si>
  <si>
    <t>Taman Sulaman Jaya</t>
  </si>
  <si>
    <t>ONE AND A - HALF STOREY TERRACE</t>
  </si>
  <si>
    <t>Taman Pasir Putih Phase 2</t>
  </si>
  <si>
    <t>Taman Sri Arjuna</t>
  </si>
  <si>
    <t>Taman Kuala Menggatal</t>
  </si>
  <si>
    <t>900 - 1,100</t>
  </si>
  <si>
    <t>Taman Sepanggar</t>
  </si>
  <si>
    <t>Taman Tebobon</t>
  </si>
  <si>
    <t>Taman Kinarut Selatan</t>
  </si>
  <si>
    <t>Taman Limauan Kinarut Phase 1</t>
  </si>
  <si>
    <t>550 - 750</t>
  </si>
  <si>
    <t>Taman Nagapas</t>
  </si>
  <si>
    <t>Taman Kepayan Phase 1</t>
  </si>
  <si>
    <t>Taman Eramas</t>
  </si>
  <si>
    <t>Taman Lumat Saujana</t>
  </si>
  <si>
    <t>Taman Perdana Villa</t>
  </si>
  <si>
    <t>Taman Wawasan Phase IV</t>
  </si>
  <si>
    <t>Taman Khong Lok Phase 4</t>
  </si>
  <si>
    <t>Taman Pamalan</t>
  </si>
  <si>
    <t>Taman Rahim</t>
  </si>
  <si>
    <t>Taman Tropicana</t>
  </si>
  <si>
    <t>Taman Sabana Phase 3</t>
  </si>
  <si>
    <t>Taman Villa Palma Phase 2</t>
  </si>
  <si>
    <t>Alam Mesra Desa Permai</t>
  </si>
  <si>
    <t>1,700 - 2,200</t>
  </si>
  <si>
    <t>Bayview Height</t>
  </si>
  <si>
    <t>Kingfisher Park</t>
  </si>
  <si>
    <t>1,000 - 1,050</t>
  </si>
  <si>
    <t>Kingfisher Park 3 Phase 2C</t>
  </si>
  <si>
    <t>1,500 - 1,900</t>
  </si>
  <si>
    <t>Kingfisher Park Phase 2</t>
  </si>
  <si>
    <t>Kingfisher Park Phase 4</t>
  </si>
  <si>
    <t>Putera Jaya</t>
  </si>
  <si>
    <t>1,000 - 1,100</t>
  </si>
  <si>
    <t>Taman Albion Phase 1</t>
  </si>
  <si>
    <t>Taman Antarabangsa</t>
  </si>
  <si>
    <t>Taman BDC Phase 4B &amp; 4C</t>
  </si>
  <si>
    <t>Taman Bukit Damaisari</t>
  </si>
  <si>
    <t>Taman Bukit Hijau</t>
  </si>
  <si>
    <t>Taman Bukit Sepanggar Phase 1B</t>
  </si>
  <si>
    <t>Taman Bunga Raja Phase 3</t>
  </si>
  <si>
    <t>Taman Fortuna Phase 2</t>
  </si>
  <si>
    <t>Taman Fulliwa Phase 3A</t>
  </si>
  <si>
    <t>Taman Impian Phase 1 &amp; 2</t>
  </si>
  <si>
    <t>Taman Inanam Jaya</t>
  </si>
  <si>
    <t>Taman Indah Permai</t>
  </si>
  <si>
    <t>Taman Iramanis</t>
  </si>
  <si>
    <t>Taman Jaya</t>
  </si>
  <si>
    <t>Taman Jindo Phase 1</t>
  </si>
  <si>
    <t>Taman Juara</t>
  </si>
  <si>
    <t>Taman Khidmat</t>
  </si>
  <si>
    <t>Taman Kim Leng</t>
  </si>
  <si>
    <t>Taman Kinamount</t>
  </si>
  <si>
    <t>Taman Makmur Ria</t>
  </si>
  <si>
    <t>Taman Milek Phase 1</t>
  </si>
  <si>
    <t>Taman Nountun Juta</t>
  </si>
  <si>
    <t>Taman Ria Phase 1</t>
  </si>
  <si>
    <t>Taman Ridgeview Phase 12</t>
  </si>
  <si>
    <t>Taman Rimba Phase 1</t>
  </si>
  <si>
    <t>Taman Seri Baru</t>
  </si>
  <si>
    <t>Taman Sri Kepayan Phase 7</t>
  </si>
  <si>
    <t>Taman Tanah Emas</t>
  </si>
  <si>
    <t>Taman Utara Gudon</t>
  </si>
  <si>
    <t>Taman View Point</t>
  </si>
  <si>
    <t>Taman Villa Pulutan</t>
  </si>
  <si>
    <t>Ujana Kingfisher</t>
  </si>
  <si>
    <t>Wijaya Park</t>
  </si>
  <si>
    <t>Taman Marudu</t>
  </si>
  <si>
    <t>Rose Garden Sungai Wang</t>
  </si>
  <si>
    <t>Taman La Gloxinia</t>
  </si>
  <si>
    <t>Taman Sinar Kelanahan</t>
  </si>
  <si>
    <t>Taman Sinar Saujana</t>
  </si>
  <si>
    <t>Taman Sungai Wang</t>
  </si>
  <si>
    <t>Taman Sutera Jaya</t>
  </si>
  <si>
    <t>Taman Takis</t>
  </si>
  <si>
    <t>Taman Vila Intan</t>
  </si>
  <si>
    <t>Eramas 118</t>
  </si>
  <si>
    <t>1,200 - 1,550</t>
  </si>
  <si>
    <t>Millenium Height</t>
  </si>
  <si>
    <t>Park Residence Sugud</t>
  </si>
  <si>
    <t>Taman Bintang</t>
  </si>
  <si>
    <t>Taman Dabak</t>
  </si>
  <si>
    <t>Taman Donggonggon</t>
  </si>
  <si>
    <t>Taman Gemilang Hungab</t>
  </si>
  <si>
    <t>Taman Grace Cottage</t>
  </si>
  <si>
    <t>Taman Grand Millennium</t>
  </si>
  <si>
    <t>Taman Hiburan Phase 4</t>
  </si>
  <si>
    <t>Taman Kasigui 3</t>
  </si>
  <si>
    <t>Taman LT Jaya</t>
  </si>
  <si>
    <t>Taman Minintod</t>
  </si>
  <si>
    <t>Taman Perdana</t>
  </si>
  <si>
    <t>Taman Prima Sumundu</t>
  </si>
  <si>
    <t>Taman Puluduk</t>
  </si>
  <si>
    <t>Taman Tosindak</t>
  </si>
  <si>
    <t>1,500 - 1,600</t>
  </si>
  <si>
    <t>Taman Villa Era Kolopis</t>
  </si>
  <si>
    <t>Taman Wawasan Mahandoi Phase 1</t>
  </si>
  <si>
    <t>Villa Imbaan</t>
  </si>
  <si>
    <t>Taman Desa Seri Ketiau</t>
  </si>
  <si>
    <t>Taman Teluk Villa</t>
  </si>
  <si>
    <t>Ujana Prima</t>
  </si>
  <si>
    <t>Kallang Villa</t>
  </si>
  <si>
    <t>Taman Casa Ria</t>
  </si>
  <si>
    <t>Taman Desa Ria</t>
  </si>
  <si>
    <t>650 - 850</t>
  </si>
  <si>
    <t>Taman D'Sri Gayang</t>
  </si>
  <si>
    <t>850 - 1,050</t>
  </si>
  <si>
    <t>Taman Emas Ria</t>
  </si>
  <si>
    <t>Taman Lagenda Park</t>
  </si>
  <si>
    <t>Taman Limbai Ria</t>
  </si>
  <si>
    <t>Taman Padi Ria</t>
  </si>
  <si>
    <t>Taman Prima Villa</t>
  </si>
  <si>
    <t>Taman Riang Ria</t>
  </si>
  <si>
    <t>Taman Seri Lemawang Phase 1A</t>
  </si>
  <si>
    <t>Taman Seri Lemawang Phase 1B</t>
  </si>
  <si>
    <t>Taman Seri Lemawang Phase 1C</t>
  </si>
  <si>
    <t>Taman Seri Lemawang Phase 1E</t>
  </si>
  <si>
    <t>Taman Sinar Jaya</t>
  </si>
  <si>
    <t>700 - 850</t>
  </si>
  <si>
    <t>Taman Tagas Villa</t>
  </si>
  <si>
    <t>900-1,200</t>
  </si>
  <si>
    <t>Taman Tropika Ria</t>
  </si>
  <si>
    <t>Taman Vila Akasia</t>
  </si>
  <si>
    <t>Taman Villa Arc Phase 1</t>
  </si>
  <si>
    <t>Taman Villa Arc Phase 2</t>
  </si>
  <si>
    <t>Taman Vila Sentosa Phase 2</t>
  </si>
  <si>
    <t>Taman Kingfisher Sulaman Phase 1</t>
  </si>
  <si>
    <t>Taman Kingfisher Sulaman Phase 4</t>
  </si>
  <si>
    <t>THREE STOREY TERRACE</t>
  </si>
  <si>
    <t>Tropicana Villa</t>
  </si>
  <si>
    <t>Casablanca Residence</t>
  </si>
  <si>
    <t>2,000 - 2,500</t>
  </si>
  <si>
    <t>Taman Seri Damai</t>
  </si>
  <si>
    <t>Taman Seri Pelangi</t>
  </si>
  <si>
    <t>Imperial Villa</t>
  </si>
  <si>
    <t>Taman Tunoh</t>
  </si>
  <si>
    <t>SINGLE STOREY CLUSTER</t>
  </si>
  <si>
    <t>Kepayan Ridge Phase 3 &amp; 4</t>
  </si>
  <si>
    <t>SINGLE STOREY SEMI - DETACHED</t>
  </si>
  <si>
    <t>Taman Anika Phase 1</t>
  </si>
  <si>
    <t>1,400 - 1,500</t>
  </si>
  <si>
    <t>Taman Cantek</t>
  </si>
  <si>
    <t>1,400 - 1,700</t>
  </si>
  <si>
    <t>Taman Stephens</t>
  </si>
  <si>
    <t>Taman Winner</t>
  </si>
  <si>
    <t>Taman Yun Kiong</t>
  </si>
  <si>
    <t>Friendly Garden</t>
  </si>
  <si>
    <t>Taman OKK Lojungah</t>
  </si>
  <si>
    <t>DOUBLE STOREY SEMI - DETACHED</t>
  </si>
  <si>
    <t>Keningau Ville Phase 3</t>
  </si>
  <si>
    <t>Taman Adika</t>
  </si>
  <si>
    <t>1,400 - 1,800</t>
  </si>
  <si>
    <t>Taman Bukit Indah</t>
  </si>
  <si>
    <t>Friendly Garden Phase 3</t>
  </si>
  <si>
    <t>Taman Bukit Pulutan</t>
  </si>
  <si>
    <t>Taman Fortuna Phase 1</t>
  </si>
  <si>
    <t>Taman Friendly Phase 2</t>
  </si>
  <si>
    <t>Taman Friendly Phase 3</t>
  </si>
  <si>
    <t>Taman Kinanty</t>
  </si>
  <si>
    <t>Taman Milek Phase 2</t>
  </si>
  <si>
    <t>Taman Moonee</t>
  </si>
  <si>
    <t>Taman Seputeh</t>
  </si>
  <si>
    <t>Taman Sinar Baru</t>
  </si>
  <si>
    <t>2,500 - 2,600</t>
  </si>
  <si>
    <t>Ujana Dah Yeh</t>
  </si>
  <si>
    <t>Palm Beach Villas</t>
  </si>
  <si>
    <t>Taman Pertama Mahandoi Phase 2</t>
  </si>
  <si>
    <t>Taman Regent</t>
  </si>
  <si>
    <t>Taman Regent Phase 2</t>
  </si>
  <si>
    <t>Taman Victory</t>
  </si>
  <si>
    <t>Taman Vila Era Kolopis</t>
  </si>
  <si>
    <t>Taman Friendship Phase 3</t>
  </si>
  <si>
    <t>Taman Sin Hwa</t>
  </si>
  <si>
    <t>TWO AND A HALF STOREY SEMI - DETACHED</t>
  </si>
  <si>
    <t>Taman Kemayan</t>
  </si>
  <si>
    <t>Happy Garden</t>
  </si>
  <si>
    <t>Jalan Teluk Likas</t>
  </si>
  <si>
    <t xml:space="preserve">TOWN HOUSE </t>
  </si>
  <si>
    <t>Luyang Perdana</t>
  </si>
  <si>
    <t>Taman Aman Sutra Phase 2</t>
  </si>
  <si>
    <t>Taman Villa Mutiara</t>
  </si>
  <si>
    <t>1,300 - 1,650</t>
  </si>
  <si>
    <t>V24 @ KKIP</t>
  </si>
  <si>
    <t>1,150 - 1,200</t>
  </si>
  <si>
    <t>Rimba Hills Phase 3 @ KK South</t>
  </si>
  <si>
    <t>Ganang Villa</t>
  </si>
  <si>
    <t>1,100 - 1,750</t>
  </si>
  <si>
    <t>Taman Viewland Phase 3C</t>
  </si>
  <si>
    <t>LOW - COST FLAT</t>
  </si>
  <si>
    <t>Kepayan Ridge Phase 18 &amp; 19</t>
  </si>
  <si>
    <t>Taman Kendara</t>
  </si>
  <si>
    <t>Taman Ketiau</t>
  </si>
  <si>
    <t>Taman Pasir Putih Phase 3C</t>
  </si>
  <si>
    <t xml:space="preserve">Taman Telipok Ria </t>
  </si>
  <si>
    <t>450 - 660</t>
  </si>
  <si>
    <t>FLAT</t>
  </si>
  <si>
    <t>Taman Kopeks</t>
  </si>
  <si>
    <t>Telipok Square</t>
  </si>
  <si>
    <t>500 - 660</t>
  </si>
  <si>
    <t xml:space="preserve">LOW - COST APARTMENT  </t>
  </si>
  <si>
    <t>Seri Maju Apartment (Taman Bukit Sepangar)</t>
  </si>
  <si>
    <t>600 - 850</t>
  </si>
  <si>
    <t xml:space="preserve">APARTMENT    </t>
  </si>
  <si>
    <t>Apartment Angkasa</t>
  </si>
  <si>
    <t>Apartment Angkasa 2</t>
  </si>
  <si>
    <t>850 - 950</t>
  </si>
  <si>
    <t>Apartment Malawa Ria</t>
  </si>
  <si>
    <t>Bandar Sierra</t>
  </si>
  <si>
    <t>600 - 950</t>
  </si>
  <si>
    <t>Chanyai Villa</t>
  </si>
  <si>
    <t>City Apartment</t>
  </si>
  <si>
    <t>Greenfield Residence</t>
  </si>
  <si>
    <t>950 - 1,400</t>
  </si>
  <si>
    <t>Indah Court</t>
  </si>
  <si>
    <t>Millenium Residency</t>
  </si>
  <si>
    <t>1,150 - 1,300</t>
  </si>
  <si>
    <t>Prima @ Menggatal</t>
  </si>
  <si>
    <t>Seri Warisan Apartment</t>
  </si>
  <si>
    <t>Taman Aman Sari</t>
  </si>
  <si>
    <t>Taman Malawa Jaya Phase 2</t>
  </si>
  <si>
    <t>Taman Nelly Phase 8D</t>
  </si>
  <si>
    <t>500 - 900</t>
  </si>
  <si>
    <t>Taman Satria</t>
  </si>
  <si>
    <t>Taman Seri Kepayan</t>
  </si>
  <si>
    <t>University Apartment 1</t>
  </si>
  <si>
    <t>665 - 950</t>
  </si>
  <si>
    <t>University Apartment 2</t>
  </si>
  <si>
    <t>University Condo Apartment Phase 1</t>
  </si>
  <si>
    <t>550 - 800</t>
  </si>
  <si>
    <t>University Condo Apartment Phase 2</t>
  </si>
  <si>
    <t>625 - 900</t>
  </si>
  <si>
    <t>University Prime Condo</t>
  </si>
  <si>
    <t>750 - 900</t>
  </si>
  <si>
    <t>University Utama Condominium Phase 1</t>
  </si>
  <si>
    <t>University Utama Condominium Phase 2</t>
  </si>
  <si>
    <t>600 - 650</t>
  </si>
  <si>
    <t>650 - 900</t>
  </si>
  <si>
    <t>University Utama Condominium Phase 3</t>
  </si>
  <si>
    <t>650 - 700</t>
  </si>
  <si>
    <t>600 - 900</t>
  </si>
  <si>
    <t>University Utama Condominium Phase 5</t>
  </si>
  <si>
    <t>550 - 770</t>
  </si>
  <si>
    <t>University Utama Condominium Phase 6</t>
  </si>
  <si>
    <t>PR1MA Kota Marudu</t>
  </si>
  <si>
    <t>Benoni Garden Apartment</t>
  </si>
  <si>
    <t>Lok Kawi Height</t>
  </si>
  <si>
    <t>Melinsung Summer Bay</t>
  </si>
  <si>
    <t>400 - 500</t>
  </si>
  <si>
    <t>450 - 500</t>
  </si>
  <si>
    <t>Seri Sutera Residence</t>
  </si>
  <si>
    <t>Beverly Hills 1</t>
  </si>
  <si>
    <t>Beverly Hills 2</t>
  </si>
  <si>
    <t>Beverly Hills 3</t>
  </si>
  <si>
    <t>Beverly Hills 5</t>
  </si>
  <si>
    <t>Bundusan Villa</t>
  </si>
  <si>
    <t>Country Height Apartments Phase 1</t>
  </si>
  <si>
    <t>Country Height Apartments Phase 2</t>
  </si>
  <si>
    <t>Cyber City Apartment Phase 1</t>
  </si>
  <si>
    <t>850 - 1,100</t>
  </si>
  <si>
    <t>Cyber City Apartment Phase 2</t>
  </si>
  <si>
    <t>Delta Height</t>
  </si>
  <si>
    <t>Millenium Court Apartment</t>
  </si>
  <si>
    <t>Putri Bahang Apartment</t>
  </si>
  <si>
    <t>Regency Park</t>
  </si>
  <si>
    <t>Taman Lagenda Saujana</t>
  </si>
  <si>
    <t>Taman Penampang Phase 2D</t>
  </si>
  <si>
    <t>Taman Penampang Phase 2E</t>
  </si>
  <si>
    <t>Taman Penampang Phase 2H</t>
  </si>
  <si>
    <t>Taman Penampang Phase 2T</t>
  </si>
  <si>
    <t>Vista Minintod</t>
  </si>
  <si>
    <t>750 - 1,200</t>
  </si>
  <si>
    <t>Vista Seri Kiranau</t>
  </si>
  <si>
    <t>Apartment Sri Tansau</t>
  </si>
  <si>
    <t>Maju Jaya Apartment</t>
  </si>
  <si>
    <t>Putatan Platinum Apartment</t>
  </si>
  <si>
    <t>600 - 1,000</t>
  </si>
  <si>
    <t>D'Gayang Heights</t>
  </si>
  <si>
    <t>E Residence @ Telipok Phase 1</t>
  </si>
  <si>
    <t>1,000 - 1,350</t>
  </si>
  <si>
    <t>Residensi Seri Akasia</t>
  </si>
  <si>
    <t>Taman Bukit Putramas</t>
  </si>
  <si>
    <t>Taman Tuaran Impian</t>
  </si>
  <si>
    <t>500 - 800</t>
  </si>
  <si>
    <t>Taman Wangsa</t>
  </si>
  <si>
    <t>Vista Seri Melalin</t>
  </si>
  <si>
    <t>650 - 1,000</t>
  </si>
  <si>
    <t xml:space="preserve">CONDOMINIUM  </t>
  </si>
  <si>
    <t>Alam Damai Kondominium</t>
  </si>
  <si>
    <t>Ashton Tower</t>
  </si>
  <si>
    <t>800 - 1,350</t>
  </si>
  <si>
    <t>Bukit Bantayan</t>
  </si>
  <si>
    <t>Elemen Utara</t>
  </si>
  <si>
    <t>Fairway Mansion</t>
  </si>
  <si>
    <t>Jesselton Twin Tower</t>
  </si>
  <si>
    <t>Kingfisher Inanam</t>
  </si>
  <si>
    <t>1,350 - 1,500</t>
  </si>
  <si>
    <t>Kondominium Kristal</t>
  </si>
  <si>
    <t>Kondominium Khidmat</t>
  </si>
  <si>
    <t>1,800 - 2,300</t>
  </si>
  <si>
    <t>KK Times Square Phase 2B</t>
  </si>
  <si>
    <t>KK Times Square Phase 2C</t>
  </si>
  <si>
    <t>2,300 - 2,800</t>
  </si>
  <si>
    <t>KK Times Square Phase 2E</t>
  </si>
  <si>
    <t>2,200 - 2,500</t>
  </si>
  <si>
    <t>Maya @ Likas Kondominium</t>
  </si>
  <si>
    <t>2,200 - 2,800</t>
  </si>
  <si>
    <t>One Borneo Tower B</t>
  </si>
  <si>
    <t>1,300 - 1,400</t>
  </si>
  <si>
    <t>One Jesselton</t>
  </si>
  <si>
    <t>Puncak Menggatal</t>
  </si>
  <si>
    <t>Puri Fantasi</t>
  </si>
  <si>
    <t>Puteri Damai Kondominium</t>
  </si>
  <si>
    <t>Pelagos Designer Suites</t>
  </si>
  <si>
    <t>Platinum Tower @ 1 Sulaman</t>
  </si>
  <si>
    <t>Sutera Avenue Residence</t>
  </si>
  <si>
    <t>Taman Kondo Bundusan (Tropicana Landmark)</t>
  </si>
  <si>
    <t>1,650 - 2,300</t>
  </si>
  <si>
    <t>The Peak Condominium</t>
  </si>
  <si>
    <t>The Peak Soho</t>
  </si>
  <si>
    <t>The Peak Vista</t>
  </si>
  <si>
    <t>The Suritz</t>
  </si>
  <si>
    <t>V21 Residence Phase 1</t>
  </si>
  <si>
    <t>1,050 - 1,250</t>
  </si>
  <si>
    <t>1,200 - 1,400</t>
  </si>
  <si>
    <t>Waikiki Condominium</t>
  </si>
  <si>
    <t>Kondominium Puncak Gloxinia</t>
  </si>
  <si>
    <t>Taman Benoni (Benoni Garden)</t>
  </si>
  <si>
    <t>The Palm Condominium</t>
  </si>
  <si>
    <t>950 - 1,100</t>
  </si>
  <si>
    <t>Lido Four Season Residence</t>
  </si>
  <si>
    <t>The Garden @ Bundusan</t>
  </si>
  <si>
    <t>1,400 - 1,850</t>
  </si>
  <si>
    <t>1,650 - 1,800</t>
  </si>
  <si>
    <t>The Light Residences</t>
  </si>
  <si>
    <t>The Riverside Residence</t>
  </si>
  <si>
    <t>Alam Pesona</t>
  </si>
  <si>
    <t>1,000 - 1,250</t>
  </si>
  <si>
    <t>1,100 - 1,300</t>
  </si>
  <si>
    <t>Kingfisher Putatan</t>
  </si>
  <si>
    <t>1,450 - 1,500</t>
  </si>
  <si>
    <t>1,300 - 1,550</t>
  </si>
  <si>
    <t>Sewaan Tingkat Bawah Kedai</t>
  </si>
  <si>
    <t>Rentals of Ground Floor Shop</t>
  </si>
  <si>
    <t>Average Rental Change 
(%)</t>
  </si>
  <si>
    <t>1 Beaufort Commercial Centre Phase 2</t>
  </si>
  <si>
    <t>3,800 - 4,100</t>
  </si>
  <si>
    <t>Beaufort Jaya Fasa 1</t>
  </si>
  <si>
    <t>Beaufort Jaya Fasa 2</t>
  </si>
  <si>
    <t>1,800 - 3,500</t>
  </si>
  <si>
    <t>Pekan Bongawan</t>
  </si>
  <si>
    <t>Adika Commercial Centre</t>
  </si>
  <si>
    <t>2,300 - 3,400</t>
  </si>
  <si>
    <t>Adnan Shopping Complex</t>
  </si>
  <si>
    <t>Borneo Commercial Centre</t>
  </si>
  <si>
    <t>Foo Loong Shopping Complex</t>
  </si>
  <si>
    <t>Padasa Commercial Complex</t>
  </si>
  <si>
    <t>Pegalan Shopping Complex</t>
  </si>
  <si>
    <t>3,600 - 4,300</t>
  </si>
  <si>
    <t>Pekan Keningau</t>
  </si>
  <si>
    <t>3,600 - 3,800</t>
  </si>
  <si>
    <t>Pekan Sook</t>
  </si>
  <si>
    <t>Kompleks Alappbana</t>
  </si>
  <si>
    <t>3,300 - 6,900</t>
  </si>
  <si>
    <t>1,700 - 2,000</t>
  </si>
  <si>
    <t>2,000 - 2,700</t>
  </si>
  <si>
    <t>2,650 - 2,800</t>
  </si>
  <si>
    <t>Api-Api Centre</t>
  </si>
  <si>
    <t>4,300 - 4,800</t>
  </si>
  <si>
    <t>4,500 - 9,000</t>
  </si>
  <si>
    <t>2,800 - 4,800</t>
  </si>
  <si>
    <t>Bandar Sepanggar</t>
  </si>
  <si>
    <t>4,000 - 4,150</t>
  </si>
  <si>
    <t>8,400 - 9,000</t>
  </si>
  <si>
    <t>Damai Plaza Phase 2</t>
  </si>
  <si>
    <t>4,950 - 6,000</t>
  </si>
  <si>
    <t>4,100 - 5,800</t>
  </si>
  <si>
    <t>Fortuna Commercial Centre</t>
  </si>
  <si>
    <t>2,200 - 3,300</t>
  </si>
  <si>
    <t>3,000 - 3,500</t>
  </si>
  <si>
    <t>Inanam Square</t>
  </si>
  <si>
    <t>Harbour City</t>
  </si>
  <si>
    <t>6,500 - 8,500</t>
  </si>
  <si>
    <t>9,000 - 10,000</t>
  </si>
  <si>
    <t>7,300 - 15,000</t>
  </si>
  <si>
    <t>6,600 - 9,200</t>
  </si>
  <si>
    <t>5,300 - 6,300</t>
  </si>
  <si>
    <t>5,500 - 6,000</t>
  </si>
  <si>
    <t>Kepayan Commercial Centre Phase 2</t>
  </si>
  <si>
    <t>3,300 - 4,000</t>
  </si>
  <si>
    <t>Kolam Plaza</t>
  </si>
  <si>
    <t>Kompleks Mutiara</t>
  </si>
  <si>
    <t>4,000 - 5,200</t>
  </si>
  <si>
    <t>Lintas Plaza</t>
  </si>
  <si>
    <t>4,700 - 5,300</t>
  </si>
  <si>
    <t>Menggatal Plaza</t>
  </si>
  <si>
    <t>Plaza Juta</t>
  </si>
  <si>
    <t>2,600 - 4,300</t>
  </si>
  <si>
    <t>4,200 - 4,500</t>
  </si>
  <si>
    <t>1,800 - 2,800</t>
  </si>
  <si>
    <t>3,500 - 4,800</t>
  </si>
  <si>
    <t>Riverside Plaza</t>
  </si>
  <si>
    <t>3,700 - 5,500</t>
  </si>
  <si>
    <t>9,000 - 9,800</t>
  </si>
  <si>
    <t>3,000 - 4,000</t>
  </si>
  <si>
    <t>Taman Cempaka</t>
  </si>
  <si>
    <t>3,500 - 3,850</t>
  </si>
  <si>
    <t>Taman Layang Layang</t>
  </si>
  <si>
    <t>Taman Soon Kiong</t>
  </si>
  <si>
    <t>Taman Seri Kepayan Phase 10A</t>
  </si>
  <si>
    <t>University Plaza</t>
  </si>
  <si>
    <t>3,500 - 4,000</t>
  </si>
  <si>
    <t>7,300 - 8,500</t>
  </si>
  <si>
    <t>4,500 - 5,000</t>
  </si>
  <si>
    <t>Wisma Damai</t>
  </si>
  <si>
    <t>4,200 - 5,000</t>
  </si>
  <si>
    <t>4,300 - 4,600</t>
  </si>
  <si>
    <t>1 Avenue Commercial Centre</t>
  </si>
  <si>
    <t>1,100 - 2,500</t>
  </si>
  <si>
    <t>Cosmo Point</t>
  </si>
  <si>
    <t>Langkon Commercial Centre</t>
  </si>
  <si>
    <t>One Marudu Commercial Centre</t>
  </si>
  <si>
    <t>1,200 - 2,500</t>
  </si>
  <si>
    <t>Kuala Penyu</t>
  </si>
  <si>
    <t>Pekan Baru Kuala Penyu Phase 1A</t>
  </si>
  <si>
    <t>Pekan Kudat</t>
  </si>
  <si>
    <t>Sikuati Square</t>
  </si>
  <si>
    <t>2,800 - 3,000</t>
  </si>
  <si>
    <t>Benoni Commercial Centre</t>
  </si>
  <si>
    <t>2,500 - 2,800</t>
  </si>
  <si>
    <t>3,200 - 4,000</t>
  </si>
  <si>
    <t>La Gloxinia Avenue</t>
  </si>
  <si>
    <t>Palm Square Commercial Centre</t>
  </si>
  <si>
    <t>2,750 - 3,000</t>
  </si>
  <si>
    <t>2,000 - 2,800</t>
  </si>
  <si>
    <t>Parklane City Benoni</t>
  </si>
  <si>
    <t>Taman Tulip</t>
  </si>
  <si>
    <t>Austin Business Park Mogonibung</t>
  </si>
  <si>
    <t>2,200 - 3,700</t>
  </si>
  <si>
    <t>Bandar Penampang Baru</t>
  </si>
  <si>
    <t>1,800 - 4,500</t>
  </si>
  <si>
    <t>Beverly Hills Phase 3</t>
  </si>
  <si>
    <t>Bundusan Commercial Centre</t>
  </si>
  <si>
    <t>1,900 - 2,500</t>
  </si>
  <si>
    <t>Country Height Plaza</t>
  </si>
  <si>
    <t>3,700 - 4,200</t>
  </si>
  <si>
    <t>Donggongon New Township</t>
  </si>
  <si>
    <t>3,600 - 6,500</t>
  </si>
  <si>
    <t>3,200 - 3,800</t>
  </si>
  <si>
    <t>Hong Tong Centre</t>
  </si>
  <si>
    <t>I - Plaza Commercial Centre</t>
  </si>
  <si>
    <t>2,800 - 3,500</t>
  </si>
  <si>
    <t>Padimas Point 2</t>
  </si>
  <si>
    <t>3,500 - 3,800</t>
  </si>
  <si>
    <t>2,400 - 2,800</t>
  </si>
  <si>
    <t>Plaza Grand Millenium</t>
  </si>
  <si>
    <t>2,700 - 2900</t>
  </si>
  <si>
    <t>2,000 - 3,300</t>
  </si>
  <si>
    <t>Pusat Dagangan Donggongon</t>
  </si>
  <si>
    <t>Taman Suria Shop Apartment</t>
  </si>
  <si>
    <t>Taman Tanaki</t>
  </si>
  <si>
    <t>Taman Vista Seri Kiranau</t>
  </si>
  <si>
    <t>Mahkota Plaza</t>
  </si>
  <si>
    <t>Pekan Putatan</t>
  </si>
  <si>
    <t>Putatan Square</t>
  </si>
  <si>
    <t>4,000 - 4,500</t>
  </si>
  <si>
    <t>3,800 - 5,000</t>
  </si>
  <si>
    <t>Seri Putatan Commercial Centre</t>
  </si>
  <si>
    <t>2,900 - 3,000</t>
  </si>
  <si>
    <t>Taman Ketiau Phase 1</t>
  </si>
  <si>
    <t>Kiaburi Plaza Phase 2</t>
  </si>
  <si>
    <t>Pekan Ranau</t>
  </si>
  <si>
    <t>4,000 - 5,000</t>
  </si>
  <si>
    <t>Pekan Sipitang</t>
  </si>
  <si>
    <t>Pusat Membeli Belah Sipitang</t>
  </si>
  <si>
    <t>Sipitang Commercial Centre</t>
  </si>
  <si>
    <t>Sipitang Plaza</t>
  </si>
  <si>
    <t>3,400 - 3,500</t>
  </si>
  <si>
    <t>Pekan Tenom</t>
  </si>
  <si>
    <t>2,000 - 2,600</t>
  </si>
  <si>
    <t>Tenom New Township</t>
  </si>
  <si>
    <t>Kowan Commercial Centre</t>
  </si>
  <si>
    <t>2,600 - 3,600</t>
  </si>
  <si>
    <t>Plaza Lemawang</t>
  </si>
  <si>
    <t>Rugading Commercial Centre</t>
  </si>
  <si>
    <t>Teo Ee Teh Shopping Complex</t>
  </si>
  <si>
    <t>Wisma Telipok Ria Phase 1</t>
  </si>
  <si>
    <t>Wisma Telipok Ria Phase 2</t>
  </si>
  <si>
    <t>Harmony Villa Phase 2</t>
  </si>
  <si>
    <t>Villa Palma</t>
  </si>
  <si>
    <t>Taman Kolombong</t>
  </si>
  <si>
    <t>Taman Mutiara</t>
  </si>
  <si>
    <t>Taman Lengkuas</t>
  </si>
  <si>
    <t>Orintal Park Phase 1</t>
  </si>
  <si>
    <t>Taman JJ</t>
  </si>
  <si>
    <t>Taman Bersatu Phase 3</t>
  </si>
  <si>
    <t>Taman Bersatu Phase 4</t>
  </si>
  <si>
    <t>Taman Tema</t>
  </si>
  <si>
    <t>Taman Friendly</t>
  </si>
  <si>
    <t>Taman Telipok Jaya</t>
  </si>
  <si>
    <t>Taman Kuala Menggatal Phase 3</t>
  </si>
  <si>
    <t>Taman Pengalat Besar Phase 5</t>
  </si>
  <si>
    <t>Taman Sabana</t>
  </si>
  <si>
    <t>Keningau Ville</t>
  </si>
  <si>
    <t>Taman Albion Phase 2</t>
  </si>
  <si>
    <t>Taman Bukit Damai Sari</t>
  </si>
  <si>
    <t>Taman Flamingo</t>
  </si>
  <si>
    <t>Taman Jindo Phase 2</t>
  </si>
  <si>
    <t>Parklane Villa</t>
  </si>
  <si>
    <t>Millennium Height</t>
  </si>
  <si>
    <t>Taman Nosoob Jaya Phase 1</t>
  </si>
  <si>
    <t>Taman Penampang Phase 2K</t>
  </si>
  <si>
    <t>Taman Prima Sumundu Phase 1</t>
  </si>
  <si>
    <t>Taman Seri Awana Phase 2</t>
  </si>
  <si>
    <t>Tagas Villa</t>
  </si>
  <si>
    <t>Taman Seri Lemawang Phase 1G</t>
  </si>
  <si>
    <t>Taman Sri Lemawang Phase 1H</t>
  </si>
  <si>
    <t>Taman Bukit Sepanggar</t>
  </si>
  <si>
    <t>Taman Seri Hartamas</t>
  </si>
  <si>
    <t>Taman MDK</t>
  </si>
  <si>
    <t>Taman Sri Keningau</t>
  </si>
  <si>
    <t>Taman Tasik</t>
  </si>
  <si>
    <t>Taman Judy</t>
  </si>
  <si>
    <t>Taman Sinar Bukit</t>
  </si>
  <si>
    <t>Taman Intan</t>
  </si>
  <si>
    <t>Taman Orkid</t>
  </si>
  <si>
    <t>Luyang  Perdana</t>
  </si>
  <si>
    <t>Taman Hilltop Perdana</t>
  </si>
  <si>
    <t>Taman Likas Jaya</t>
  </si>
  <si>
    <t>Kampung Contoh</t>
  </si>
  <si>
    <t>Taman BDC Likas</t>
  </si>
  <si>
    <t>Taman Duta Garden</t>
  </si>
  <si>
    <t>Taman Pasir Putih Phase 3B</t>
  </si>
  <si>
    <t>190,000 - 212,000</t>
  </si>
  <si>
    <t>Kendara Apartment 2</t>
  </si>
  <si>
    <t>Putatan Plantinum Apartment</t>
  </si>
  <si>
    <t>Bukit Vor Garde Court</t>
  </si>
  <si>
    <t>Jaya Industrial Centre</t>
  </si>
  <si>
    <t>Kota Kinabalu Industrial Park (KKIP)</t>
  </si>
  <si>
    <t>KR Industrial Park</t>
  </si>
  <si>
    <t>Kota Kinabalu Industrial Park  (KKIP)</t>
  </si>
  <si>
    <t>Jalan Kalabakan - Keningau</t>
  </si>
  <si>
    <t>SINGLE STOREY LOW-COST TERRACE</t>
  </si>
  <si>
    <t>69</t>
  </si>
  <si>
    <t>SINGLE STOREY MEDIUM-COST TERRACE</t>
  </si>
  <si>
    <t>175,000 - 220,000</t>
  </si>
  <si>
    <t>190,000</t>
  </si>
  <si>
    <t>182</t>
  </si>
  <si>
    <t>185,000</t>
  </si>
  <si>
    <t>119</t>
  </si>
  <si>
    <t>300,000 - 360,000</t>
  </si>
  <si>
    <t>218</t>
  </si>
  <si>
    <t>390,000</t>
  </si>
  <si>
    <t>390,000 - 460,000</t>
  </si>
  <si>
    <t>350,000 - 360,000</t>
  </si>
  <si>
    <t>155</t>
  </si>
  <si>
    <t>134</t>
  </si>
  <si>
    <t>160</t>
  </si>
  <si>
    <t>106</t>
  </si>
  <si>
    <t>157</t>
  </si>
  <si>
    <t>390,000 - 420,000</t>
  </si>
  <si>
    <t>107</t>
  </si>
  <si>
    <t>160,000 - 200,000</t>
  </si>
  <si>
    <t>DOUBLE STOREY MEDIUM-COST TERRACE</t>
  </si>
  <si>
    <t>370,000</t>
  </si>
  <si>
    <t>450,000 - 600,000</t>
  </si>
  <si>
    <t>131</t>
  </si>
  <si>
    <t>187</t>
  </si>
  <si>
    <t>468,000 - 495,000</t>
  </si>
  <si>
    <t>201</t>
  </si>
  <si>
    <t>8.8</t>
  </si>
  <si>
    <t>350,000 - 380,000</t>
  </si>
  <si>
    <t>-4.4</t>
  </si>
  <si>
    <t>490,000</t>
  </si>
  <si>
    <t>137</t>
  </si>
  <si>
    <t>385,000</t>
  </si>
  <si>
    <t>196</t>
  </si>
  <si>
    <t>590,000</t>
  </si>
  <si>
    <t>285</t>
  </si>
  <si>
    <t>287</t>
  </si>
  <si>
    <t>460,000 - 510,000</t>
  </si>
  <si>
    <t>295,000</t>
  </si>
  <si>
    <t>305,000 - 350,000</t>
  </si>
  <si>
    <t>335</t>
  </si>
  <si>
    <t>379</t>
  </si>
  <si>
    <t>326</t>
  </si>
  <si>
    <t>228</t>
  </si>
  <si>
    <t>403</t>
  </si>
  <si>
    <t>194</t>
  </si>
  <si>
    <t>725,000 - 750,000</t>
  </si>
  <si>
    <t>197</t>
  </si>
  <si>
    <t>440,000</t>
  </si>
  <si>
    <t>276</t>
  </si>
  <si>
    <t>254</t>
  </si>
  <si>
    <t>1,431,000</t>
  </si>
  <si>
    <t>348</t>
  </si>
  <si>
    <t>289</t>
  </si>
  <si>
    <t>1,210,000</t>
  </si>
  <si>
    <t>347</t>
  </si>
  <si>
    <t>840,000</t>
  </si>
  <si>
    <t>474</t>
  </si>
  <si>
    <t>292</t>
  </si>
  <si>
    <t>1,430,000</t>
  </si>
  <si>
    <t>291</t>
  </si>
  <si>
    <t>467</t>
  </si>
  <si>
    <t>315</t>
  </si>
  <si>
    <t>1,500,000</t>
  </si>
  <si>
    <t>541</t>
  </si>
  <si>
    <t>745</t>
  </si>
  <si>
    <t>744</t>
  </si>
  <si>
    <t>280</t>
  </si>
  <si>
    <t>445</t>
  </si>
  <si>
    <t>835,000</t>
  </si>
  <si>
    <t>TWO AND A HALF STOREY DETACHED</t>
  </si>
  <si>
    <t>1,257</t>
  </si>
  <si>
    <t>477</t>
  </si>
  <si>
    <t>2,150,000</t>
  </si>
  <si>
    <t>705</t>
  </si>
  <si>
    <t>1,800,000</t>
  </si>
  <si>
    <t>100</t>
  </si>
  <si>
    <t>320,000 - 340,000</t>
  </si>
  <si>
    <t>703</t>
  </si>
  <si>
    <t>356</t>
  </si>
  <si>
    <t>Tawau</t>
  </si>
  <si>
    <t>Bandar Sri Indah Fasa 5A</t>
  </si>
  <si>
    <t>Taman Apas Permai</t>
  </si>
  <si>
    <t>550 - 650</t>
  </si>
  <si>
    <t>Taman Bayan</t>
  </si>
  <si>
    <t>Taman Hilltop</t>
  </si>
  <si>
    <t>Taman Megah Jaya</t>
  </si>
  <si>
    <t>Taman Perwira</t>
  </si>
  <si>
    <t>500 - 750</t>
  </si>
  <si>
    <t>Taman PRIMA @ Ranggu</t>
  </si>
  <si>
    <t>600 - 750</t>
  </si>
  <si>
    <t>Taman Ranggu Saujana</t>
  </si>
  <si>
    <t>Taman Ria Heights</t>
  </si>
  <si>
    <t>Taman Uni Villa</t>
  </si>
  <si>
    <t>Lahad Datu</t>
  </si>
  <si>
    <t>Taman Aman 3</t>
  </si>
  <si>
    <t>Taman Aman Jaya</t>
  </si>
  <si>
    <t>Taman Fajar Centre</t>
  </si>
  <si>
    <t>Taman Good View</t>
  </si>
  <si>
    <t>Taman Palm Heights</t>
  </si>
  <si>
    <t>1,550 - 1,700</t>
  </si>
  <si>
    <t>Taman Public Villa</t>
  </si>
  <si>
    <t>Taman Sri Perdana</t>
  </si>
  <si>
    <t>Taman Tabanac</t>
  </si>
  <si>
    <t>Semporna</t>
  </si>
  <si>
    <t>Taman Miramas</t>
  </si>
  <si>
    <t>Taman Sutera</t>
  </si>
  <si>
    <t>Bandar Sri Indah Fasa 3</t>
  </si>
  <si>
    <t>Bandar Sri Indah Fasa 5B</t>
  </si>
  <si>
    <t>950 - 990</t>
  </si>
  <si>
    <t>Bandar Sri Indah Fasa 5C</t>
  </si>
  <si>
    <t>Bandar Sri Indah Fasa 5D</t>
  </si>
  <si>
    <t>Bandar Sri Indah Fasa 5E</t>
  </si>
  <si>
    <t>Bandar Sri Indah Fasa 5F</t>
  </si>
  <si>
    <t>850 - 1,200</t>
  </si>
  <si>
    <t>Bandar Sri Indah Fasa 5H</t>
  </si>
  <si>
    <t>800 - 1,050</t>
  </si>
  <si>
    <t>Bandar Utama The Weld</t>
  </si>
  <si>
    <t>Taman Ambar</t>
  </si>
  <si>
    <t>950 - 1,200</t>
  </si>
  <si>
    <t>Taman Berjaya</t>
  </si>
  <si>
    <t>Taman Berkeley</t>
  </si>
  <si>
    <t>Taman Hot Spring Jaya</t>
  </si>
  <si>
    <t>Taman Kuhara Indah</t>
  </si>
  <si>
    <t>1,350 - 1,600</t>
  </si>
  <si>
    <t>Taman LCN</t>
  </si>
  <si>
    <t>Taman Melur</t>
  </si>
  <si>
    <t>1,600 - 1,750</t>
  </si>
  <si>
    <t>Taman Milan</t>
  </si>
  <si>
    <t>Taman Pasadena</t>
  </si>
  <si>
    <t>Taman Pinery</t>
  </si>
  <si>
    <t>Taman Ria 6</t>
  </si>
  <si>
    <t xml:space="preserve">Taman Ria Heights </t>
  </si>
  <si>
    <t>Taman Semarak</t>
  </si>
  <si>
    <t>Taman Semarak Megah</t>
  </si>
  <si>
    <t>1,150 - 1,400</t>
  </si>
  <si>
    <t>Taman Shangrila</t>
  </si>
  <si>
    <t>Taman Wira</t>
  </si>
  <si>
    <t>Taman Palam Height</t>
  </si>
  <si>
    <t>Taman Amanah</t>
  </si>
  <si>
    <t>Taman Pick Yard</t>
  </si>
  <si>
    <t>Bandar Sri Indah</t>
  </si>
  <si>
    <t>500 - 550</t>
  </si>
  <si>
    <t>Palm Garden</t>
  </si>
  <si>
    <t xml:space="preserve">Apartment Villa Sri Indah </t>
  </si>
  <si>
    <t>Taman Anugerah (Grace Court)</t>
  </si>
  <si>
    <t>1,450 - 1,600</t>
  </si>
  <si>
    <t>Kuhara Court</t>
  </si>
  <si>
    <t>1,300 - 1,750</t>
  </si>
  <si>
    <t>243</t>
  </si>
  <si>
    <t>151</t>
  </si>
  <si>
    <t>750,000 - 899,000</t>
  </si>
  <si>
    <t>950,000</t>
  </si>
  <si>
    <t>240</t>
  </si>
  <si>
    <t>1,550,000</t>
  </si>
  <si>
    <t>211</t>
  </si>
  <si>
    <t>960,000</t>
  </si>
  <si>
    <t>Kunak</t>
  </si>
  <si>
    <t>Boheyan Plaza</t>
  </si>
  <si>
    <t>3,100 - 4,000</t>
  </si>
  <si>
    <t>Kunak New Town Ship</t>
  </si>
  <si>
    <t>Kunak Plaza</t>
  </si>
  <si>
    <t>Kunak Square</t>
  </si>
  <si>
    <t>Maganting Plaza</t>
  </si>
  <si>
    <t>Airport Plaza</t>
  </si>
  <si>
    <t>2,600 - 3,000</t>
  </si>
  <si>
    <t>3,100 - 3,600</t>
  </si>
  <si>
    <t>Bandar Sri Perdana Fasa 3</t>
  </si>
  <si>
    <t>2,200 - 3,900</t>
  </si>
  <si>
    <t>Bandar Wilayah Jasa</t>
  </si>
  <si>
    <t>Darvel Bay Commercial</t>
  </si>
  <si>
    <t>D'Perdana Square</t>
  </si>
  <si>
    <t>3,000 - 4,200</t>
  </si>
  <si>
    <t>3,000 - 4,500</t>
  </si>
  <si>
    <t>First Palm City Centre</t>
  </si>
  <si>
    <t>I - Peak</t>
  </si>
  <si>
    <t>2,500 - 3,100</t>
  </si>
  <si>
    <t>Lahad Datu Square</t>
  </si>
  <si>
    <t>Singa Point</t>
  </si>
  <si>
    <t>2,300 - 3,800</t>
  </si>
  <si>
    <t>Singgamata</t>
  </si>
  <si>
    <t>2,000 - 3,600</t>
  </si>
  <si>
    <t>2,500 - 2,750</t>
  </si>
  <si>
    <t>2,500 - 3,300</t>
  </si>
  <si>
    <t>Taman Palam Height Fasa 5</t>
  </si>
  <si>
    <t>3,500 - 4,500</t>
  </si>
  <si>
    <t>Bandar Baru Semporna</t>
  </si>
  <si>
    <t>Bandar Kapalai</t>
  </si>
  <si>
    <t>4,500 - 6,500</t>
  </si>
  <si>
    <t>4,700 - 6,000</t>
  </si>
  <si>
    <t>Bandar Mutiara</t>
  </si>
  <si>
    <t>Bandar Utama</t>
  </si>
  <si>
    <t>Desa Seri Tong Talun</t>
  </si>
  <si>
    <t>3,200 - 4,500</t>
  </si>
  <si>
    <t>Semporna Sea Front Resort</t>
  </si>
  <si>
    <t>3,000 - 5,500</t>
  </si>
  <si>
    <t>4,000 - 5,500</t>
  </si>
  <si>
    <t>4,000 - 6,000</t>
  </si>
  <si>
    <t>Bandar Hot Spring</t>
  </si>
  <si>
    <t>2,400 - 3,200</t>
  </si>
  <si>
    <t>Bandar Sabindo</t>
  </si>
  <si>
    <t>2,800 - 4,300</t>
  </si>
  <si>
    <t>2,700 - 4,900</t>
  </si>
  <si>
    <t>Bandar Sri Indah Fasa 2</t>
  </si>
  <si>
    <t>1,000 - 1,3000</t>
  </si>
  <si>
    <t>1,000 - 1400</t>
  </si>
  <si>
    <t>Bandar Sri Indah Fasa 4</t>
  </si>
  <si>
    <t>Bandaran Baru</t>
  </si>
  <si>
    <t>2,400 - 4,100</t>
  </si>
  <si>
    <t>Fajar Complex</t>
  </si>
  <si>
    <t>Garden City</t>
  </si>
  <si>
    <t>Kompleks Sungai Tajong</t>
  </si>
  <si>
    <t>4,300 - 5,300</t>
  </si>
  <si>
    <t>3,300 - 6,000</t>
  </si>
  <si>
    <t>Kubota Sentral</t>
  </si>
  <si>
    <t>Kubota Square</t>
  </si>
  <si>
    <t>2,400 - 3,600</t>
  </si>
  <si>
    <t>Muhibbah Square</t>
  </si>
  <si>
    <t>Pekan Kinabutan</t>
  </si>
  <si>
    <t>Perdana Square</t>
  </si>
  <si>
    <t>2,200 - 3,000</t>
  </si>
  <si>
    <t>PerdanaJaya Commercial Centre</t>
  </si>
  <si>
    <t>3,300 - 4,500</t>
  </si>
  <si>
    <t>Pertama Commercial Complex</t>
  </si>
  <si>
    <t>3,400 - 4,400</t>
  </si>
  <si>
    <t>Pusat Komersial Ba Zhong</t>
  </si>
  <si>
    <t>2,500 - 3,700</t>
  </si>
  <si>
    <t>Pusat Komersial BDC</t>
  </si>
  <si>
    <t>3,000 - 3,750</t>
  </si>
  <si>
    <t>Pusat Komersial Gaya</t>
  </si>
  <si>
    <t>3,000 - 3,300</t>
  </si>
  <si>
    <t>Sabindo Square</t>
  </si>
  <si>
    <t>3,200 - 4,200</t>
  </si>
  <si>
    <t>Tacoln Commercial Centre</t>
  </si>
  <si>
    <t>3,000 - 3,100</t>
  </si>
  <si>
    <t>3,000 - 3,800</t>
  </si>
  <si>
    <t>Taman Hill Top</t>
  </si>
  <si>
    <t>Taman Sejati</t>
  </si>
  <si>
    <t>4,200 - 5,500</t>
  </si>
  <si>
    <t>Utara Business Hub</t>
  </si>
  <si>
    <t>3,900 - 4,300</t>
  </si>
  <si>
    <t>Arked MARA</t>
  </si>
  <si>
    <t>G</t>
  </si>
  <si>
    <t>28 - 73</t>
  </si>
  <si>
    <t>18.30 - 26.85</t>
  </si>
  <si>
    <t>Grace Plaza</t>
  </si>
  <si>
    <t>27.45 - 109.36</t>
  </si>
  <si>
    <t>Sabindo Plaza</t>
  </si>
  <si>
    <t>31 - 52</t>
  </si>
  <si>
    <t>44 - 50</t>
  </si>
  <si>
    <t>12.00 - 18.18</t>
  </si>
  <si>
    <t>HYPERMARKET</t>
  </si>
  <si>
    <t>Bataras Hypermarket</t>
  </si>
  <si>
    <t>13,704</t>
  </si>
  <si>
    <t>23.97</t>
  </si>
  <si>
    <t>24.00</t>
  </si>
  <si>
    <t>Centre Point Lahad Datu</t>
  </si>
  <si>
    <t>22 - 64</t>
  </si>
  <si>
    <t>25.78 - 97.73</t>
  </si>
  <si>
    <t>21 - 39</t>
  </si>
  <si>
    <t>11.54 - 28.57</t>
  </si>
  <si>
    <t>Darvel Bay Plaza</t>
  </si>
  <si>
    <t>30 - 96</t>
  </si>
  <si>
    <t>16.88 - 83.33</t>
  </si>
  <si>
    <t>12.05 - 83.33</t>
  </si>
  <si>
    <t>41 - 77</t>
  </si>
  <si>
    <t>15.49 - 42.53</t>
  </si>
  <si>
    <t>8.00 - 61.99</t>
  </si>
  <si>
    <t>Eastern Plaza</t>
  </si>
  <si>
    <t>46 - 97</t>
  </si>
  <si>
    <t>19.37 - 34.51</t>
  </si>
  <si>
    <t>20 - 63</t>
  </si>
  <si>
    <t>18.52 - 81.25</t>
  </si>
  <si>
    <t>18.31 - 82.30</t>
  </si>
  <si>
    <t>10.64 - 18.18</t>
  </si>
  <si>
    <t>Wisma Gek Poh</t>
  </si>
  <si>
    <t>360</t>
  </si>
  <si>
    <t>17.44</t>
  </si>
  <si>
    <t>Wisma Pelabuhan</t>
  </si>
  <si>
    <t>39 - 228</t>
  </si>
  <si>
    <t>10.12 - 26.91</t>
  </si>
  <si>
    <t>16 - 27</t>
  </si>
  <si>
    <t>12.92 - 23.68</t>
  </si>
  <si>
    <t>20 - 263</t>
  </si>
  <si>
    <t>12.92 - 23.69</t>
  </si>
  <si>
    <t>Wisma Persekutuan</t>
  </si>
  <si>
    <t>700 - 950</t>
  </si>
  <si>
    <t>800 - 1,500</t>
  </si>
  <si>
    <t>850 - 1,300</t>
  </si>
  <si>
    <t>Metro Commercial Centre</t>
  </si>
  <si>
    <t>North Road Plaza</t>
  </si>
  <si>
    <t>Taman Palm Height</t>
  </si>
  <si>
    <t>Bandar Baru Bubul</t>
  </si>
  <si>
    <t>500 - 880</t>
  </si>
  <si>
    <t>600 - 880</t>
  </si>
  <si>
    <t>Damai Plaza</t>
  </si>
  <si>
    <t>1,200 - 1,350</t>
  </si>
  <si>
    <t>1,100 - 1,600</t>
  </si>
  <si>
    <t>1,400 - 1,650</t>
  </si>
  <si>
    <t>900 - 1,300</t>
  </si>
  <si>
    <t>1,100 - 1,650</t>
  </si>
  <si>
    <t>1,450 - 1,800</t>
  </si>
  <si>
    <t>Kuhara Point</t>
  </si>
  <si>
    <t>Perdana Jaya Commercial Centre</t>
  </si>
  <si>
    <t>Pertama Commercial Centre</t>
  </si>
  <si>
    <t>T2 @ Apas</t>
  </si>
  <si>
    <t>1,350 - 1,800</t>
  </si>
  <si>
    <t>Taman Da Hua 3</t>
  </si>
  <si>
    <t>700 - 1,200</t>
  </si>
  <si>
    <t>Taman Sawit</t>
  </si>
  <si>
    <t>ONE AND A HALF STOREY TERRACE</t>
  </si>
  <si>
    <t>407</t>
  </si>
  <si>
    <t>730,000</t>
  </si>
  <si>
    <t>264</t>
  </si>
  <si>
    <t>531</t>
  </si>
  <si>
    <t>870,000</t>
  </si>
  <si>
    <t>ONE AND A HALF STOREY SEMI-DETACHED</t>
  </si>
  <si>
    <t>809</t>
  </si>
  <si>
    <t>669</t>
  </si>
  <si>
    <t>2,800,000</t>
  </si>
  <si>
    <t>586</t>
  </si>
  <si>
    <t>374</t>
  </si>
  <si>
    <t>1,750,000</t>
  </si>
  <si>
    <t>476</t>
  </si>
  <si>
    <t>OIL PALM</t>
  </si>
  <si>
    <t>1.31</t>
  </si>
  <si>
    <t>176,000</t>
  </si>
  <si>
    <t>60.67</t>
  </si>
  <si>
    <t>82,000</t>
  </si>
  <si>
    <t>6.35</t>
  </si>
  <si>
    <t>62,000</t>
  </si>
  <si>
    <t>124,000</t>
  </si>
  <si>
    <t>10.01</t>
  </si>
  <si>
    <t>86,000 - 88,000</t>
  </si>
  <si>
    <t>6.26</t>
  </si>
  <si>
    <t>79,000</t>
  </si>
  <si>
    <t>69,000</t>
  </si>
  <si>
    <t>-12.7</t>
  </si>
  <si>
    <t>6.12</t>
  </si>
  <si>
    <t>43,000 - 45,000</t>
  </si>
  <si>
    <t>5.63</t>
  </si>
  <si>
    <t>123,000</t>
  </si>
  <si>
    <t>1.87</t>
  </si>
  <si>
    <t>37,000</t>
  </si>
  <si>
    <t>3.93</t>
  </si>
  <si>
    <t>90,000</t>
  </si>
  <si>
    <t>32.51</t>
  </si>
  <si>
    <t>161,000</t>
  </si>
  <si>
    <t>25.20</t>
  </si>
  <si>
    <t>74,000 - 111,000</t>
  </si>
  <si>
    <t>1.99</t>
  </si>
  <si>
    <t>85,000 - 86,000</t>
  </si>
  <si>
    <t>35,000</t>
  </si>
  <si>
    <t>6.55</t>
  </si>
  <si>
    <t>98,000 - 150,000</t>
  </si>
  <si>
    <t>2.95</t>
  </si>
  <si>
    <t>4.31</t>
  </si>
  <si>
    <t>14,000</t>
  </si>
  <si>
    <t>ESTATE</t>
  </si>
  <si>
    <t>21,206</t>
  </si>
  <si>
    <t>47</t>
  </si>
  <si>
    <t>24,160</t>
  </si>
  <si>
    <t>-2.8</t>
  </si>
  <si>
    <t>305</t>
  </si>
  <si>
    <t>80 - 177</t>
  </si>
  <si>
    <t>80 - 162</t>
  </si>
  <si>
    <t>391</t>
  </si>
  <si>
    <t>59 - 64</t>
  </si>
  <si>
    <t>708</t>
  </si>
  <si>
    <t>325</t>
  </si>
  <si>
    <t>101 - 133</t>
  </si>
  <si>
    <t>34,720</t>
  </si>
  <si>
    <t>240 - 305</t>
  </si>
  <si>
    <t>2.8</t>
  </si>
  <si>
    <t>90 - 279</t>
  </si>
  <si>
    <t>134 - 283</t>
  </si>
  <si>
    <t>INDUSTRIAL DEVELOPMENT</t>
  </si>
  <si>
    <t>1,052</t>
  </si>
  <si>
    <t>951</t>
  </si>
  <si>
    <t>24,448</t>
  </si>
  <si>
    <t>429</t>
  </si>
  <si>
    <t>1,065</t>
  </si>
  <si>
    <t>1,743</t>
  </si>
  <si>
    <t>688</t>
  </si>
  <si>
    <t>Taman Kinabutan Ria</t>
  </si>
  <si>
    <t>Taman Khazanah Indah</t>
  </si>
  <si>
    <t>Taman Haji Hassan</t>
  </si>
  <si>
    <t>Taman Prima @ Ranggu</t>
  </si>
  <si>
    <t>Taman Ria 11</t>
  </si>
  <si>
    <t>Taman Ria Height</t>
  </si>
  <si>
    <t>Taman CL</t>
  </si>
  <si>
    <t>Taman Aman 1</t>
  </si>
  <si>
    <t>Taman Pertama Satu</t>
  </si>
  <si>
    <t>Taman Warisan</t>
  </si>
  <si>
    <t>Taman Sempaul</t>
  </si>
  <si>
    <t>Taman Alizan</t>
  </si>
  <si>
    <t>Taman Gabungan</t>
  </si>
  <si>
    <t>Taman Semporna Centre</t>
  </si>
  <si>
    <t>Bandar Sri Indah Fasa 1</t>
  </si>
  <si>
    <t>Taman Da Hua 4</t>
  </si>
  <si>
    <t>Taman Gembira</t>
  </si>
  <si>
    <t>Taman Hong Yee</t>
  </si>
  <si>
    <t>Taman Jen Loong 3</t>
  </si>
  <si>
    <t>Taman Sri Impian</t>
  </si>
  <si>
    <t>Taman Setia</t>
  </si>
  <si>
    <t>Taman Hatib</t>
  </si>
  <si>
    <t>Taman Crystal</t>
  </si>
  <si>
    <t>Taman Mas A &amp; B</t>
  </si>
  <si>
    <t>Taman Ria 5</t>
  </si>
  <si>
    <t>Taman Sunny</t>
  </si>
  <si>
    <t>Taman Villa Hartamas</t>
  </si>
  <si>
    <t>Taman Kuhara Jaya</t>
  </si>
  <si>
    <t>Taman Sea View</t>
  </si>
  <si>
    <t>Taman Wing On Flat</t>
  </si>
  <si>
    <t>City Apartments</t>
  </si>
  <si>
    <t>Gaya Court</t>
  </si>
  <si>
    <t>University Condo Apartment 1</t>
  </si>
  <si>
    <t>University Condo Apartment 2</t>
  </si>
  <si>
    <t>Lok Kawi Heights</t>
  </si>
  <si>
    <t>Maang Apartment</t>
  </si>
  <si>
    <t>Millennium Court</t>
  </si>
  <si>
    <t>Ramin Court</t>
  </si>
  <si>
    <t>Selesa Court</t>
  </si>
  <si>
    <t>Taman Lembah Shantung</t>
  </si>
  <si>
    <t>Bayshore Condominium</t>
  </si>
  <si>
    <t>Elemen Utara Condominium</t>
  </si>
  <si>
    <t>Forest Hill Residences</t>
  </si>
  <si>
    <t>Grace Ville</t>
  </si>
  <si>
    <t>Harrington Suites</t>
  </si>
  <si>
    <t>Jade Residence Condominium</t>
  </si>
  <si>
    <t>Jesselton Condominium</t>
  </si>
  <si>
    <t>Jesselton Twin Towers</t>
  </si>
  <si>
    <t>Marina Court</t>
  </si>
  <si>
    <t>Masionet Radiant</t>
  </si>
  <si>
    <t>Eden Height</t>
  </si>
  <si>
    <t>Skymillion Residence @ Nosoob</t>
  </si>
  <si>
    <t>Surian Residences (Penampang)</t>
  </si>
  <si>
    <t>Taman Lido Avenue</t>
  </si>
  <si>
    <t>The Garden @ Bundusan (Kondominium)</t>
  </si>
  <si>
    <t>Kingfisher Putatan Condominium</t>
  </si>
  <si>
    <t>Kuhara Court Condominium</t>
  </si>
  <si>
    <t>Taman Bakti Ikhlas</t>
  </si>
  <si>
    <t>Taman Permata</t>
  </si>
  <si>
    <t>Taman Suria</t>
  </si>
  <si>
    <t>Universiti Utama Condominium Phase 5</t>
  </si>
  <si>
    <t>Country Heights Apartments Phase 3</t>
  </si>
  <si>
    <t>Taman Nelly Phase 8A</t>
  </si>
  <si>
    <t>Taman Penampang Phase 2J</t>
  </si>
  <si>
    <t>Melinsung Summer Bay Resort Apartment</t>
  </si>
  <si>
    <t>Taman Penampang Phase 2U</t>
  </si>
  <si>
    <t>Taman Viewland Phase III</t>
  </si>
  <si>
    <t>KK Times Square Phase 2F</t>
  </si>
  <si>
    <t>Platinum Tower @ 1Sulaman</t>
  </si>
  <si>
    <t>KK Times Square Phase 2D</t>
  </si>
  <si>
    <t>Nountun Apartment</t>
  </si>
  <si>
    <t>Putera Jaya (Agathis Apartmentt)</t>
  </si>
  <si>
    <t>145,000 - 170,000</t>
  </si>
  <si>
    <t>330,000 - 430,000</t>
  </si>
  <si>
    <t>600,000 - 603,000</t>
  </si>
  <si>
    <t>466,000 - 480,000</t>
  </si>
  <si>
    <t>Pinosuk Plateau Mount Kinabalu Golf Club</t>
  </si>
  <si>
    <t>KM 14, Jalan Tuaran</t>
  </si>
  <si>
    <t>Kampung Kawang</t>
  </si>
  <si>
    <t>Kampung Nosoob</t>
  </si>
  <si>
    <t>Jalan Penampang (Batu 3.5)</t>
  </si>
  <si>
    <t xml:space="preserve">  Taman Berkeley</t>
  </si>
  <si>
    <t xml:space="preserve">  Taman Jen Loong 2</t>
  </si>
  <si>
    <t xml:space="preserve">  Taman Lee</t>
  </si>
  <si>
    <t xml:space="preserve">  Taman Milenium</t>
  </si>
  <si>
    <t xml:space="preserve">  Taman Pasadena</t>
  </si>
  <si>
    <t xml:space="preserve">  Taman Pinery</t>
  </si>
  <si>
    <t xml:space="preserve">  Taman Ria 1 &amp; 2</t>
  </si>
  <si>
    <t xml:space="preserve">  Taman Ria 4</t>
  </si>
  <si>
    <t xml:space="preserve">  Taman Riang</t>
  </si>
  <si>
    <t xml:space="preserve">  Taman Semarak</t>
  </si>
  <si>
    <t xml:space="preserve">  Taman Victoria</t>
  </si>
  <si>
    <t>4,500 - 4,800</t>
  </si>
  <si>
    <t xml:space="preserve">  Bandar Sri Indah</t>
  </si>
  <si>
    <t xml:space="preserve">  Taman Hot Spring Jaya</t>
  </si>
  <si>
    <t xml:space="preserve">  Taman Kuhara Indah</t>
  </si>
  <si>
    <t xml:space="preserve">  Taman Maju Jaya</t>
  </si>
  <si>
    <t xml:space="preserve">  Taman Pasedena</t>
  </si>
  <si>
    <t xml:space="preserve">  Taman Sing Sing</t>
  </si>
  <si>
    <t>Tambunan Sedco Shophouse</t>
  </si>
  <si>
    <t>I-Peak</t>
  </si>
  <si>
    <t>University Utama Square</t>
  </si>
  <si>
    <t>Tanjung Kapor Commercial Centre</t>
  </si>
  <si>
    <t>Datun Commercial Complex</t>
  </si>
  <si>
    <t>Keningau Plaza</t>
  </si>
  <si>
    <t>Jalan Pantai</t>
  </si>
  <si>
    <t>Plaza CKS</t>
  </si>
  <si>
    <t>KK Time Square</t>
  </si>
  <si>
    <t>Wisma Merdeka Phase 2</t>
  </si>
  <si>
    <t>Taman Caggih</t>
  </si>
  <si>
    <t>Taman Putatan Baru</t>
  </si>
  <si>
    <t>4000 - 5,000</t>
  </si>
  <si>
    <t>2,500 - 3,900</t>
  </si>
  <si>
    <t>Riverson Soho</t>
  </si>
  <si>
    <t>Central Shoping Plaza</t>
  </si>
  <si>
    <t>ITCC Penampang</t>
  </si>
  <si>
    <t>Bangunan BSN</t>
  </si>
  <si>
    <t>Centre Point - PBO</t>
  </si>
  <si>
    <t>Hiew Fook Industrial Estate / Uni Park</t>
  </si>
  <si>
    <t>Teck Guan Industrial</t>
  </si>
  <si>
    <t>LCN Light Industri</t>
  </si>
  <si>
    <t>New Kimbell Industrial</t>
  </si>
  <si>
    <t>New Hua Dat Industrial Estate</t>
  </si>
  <si>
    <t>Taman Perindustrian Prima Jaya</t>
  </si>
  <si>
    <t>Angco Industrial Park</t>
  </si>
  <si>
    <t>Jalan Beaufort - Kuala Penyu</t>
  </si>
  <si>
    <t>Mostyn</t>
  </si>
  <si>
    <t>Jeroco</t>
  </si>
  <si>
    <t>Jalan Silam</t>
  </si>
  <si>
    <t>Jalan Tengah Nipah</t>
  </si>
  <si>
    <t>Kampung Segangan</t>
  </si>
  <si>
    <t>Segama</t>
  </si>
  <si>
    <t>Silabukan</t>
  </si>
  <si>
    <t>Silam</t>
  </si>
  <si>
    <t>Ulu Segama</t>
  </si>
  <si>
    <t>Pegagau</t>
  </si>
  <si>
    <t>Apas / Quin Hill / Gading</t>
  </si>
  <si>
    <t>Kalumpang</t>
  </si>
  <si>
    <t>Pulau Sebatik</t>
  </si>
  <si>
    <t>Sin On / Tiku</t>
  </si>
  <si>
    <t>Tanjung Batu</t>
  </si>
  <si>
    <t>Jalan Sipitang - Sindumin</t>
  </si>
  <si>
    <t>Jalan Beaufort - Sipitang</t>
  </si>
  <si>
    <t>Jalan Membakut - Bongawan</t>
  </si>
  <si>
    <t>Jalan Sipitang - Tenom</t>
  </si>
  <si>
    <t>Kampung Malalia Sipitang</t>
  </si>
  <si>
    <t>Jalan Keningau - Apin Apin</t>
  </si>
  <si>
    <t>Jalan Keningau - Kimanis</t>
  </si>
  <si>
    <t>Kampung Gaulan</t>
  </si>
  <si>
    <t>Pensiangan (Pertanian)</t>
  </si>
  <si>
    <t>Jalan Papar</t>
  </si>
  <si>
    <t>Kampung Gadong</t>
  </si>
  <si>
    <t>Kampung Lingan</t>
  </si>
  <si>
    <t>Kimanis</t>
  </si>
  <si>
    <t>Kampung Libago</t>
  </si>
  <si>
    <t>Kampung Memboo</t>
  </si>
  <si>
    <t>Jalan Ranau Bypass</t>
  </si>
  <si>
    <t>Jalan Tuaran - Kota Belud</t>
  </si>
  <si>
    <t>Kampung Bangkahak</t>
  </si>
  <si>
    <t>Kampung Kuala Abai</t>
  </si>
  <si>
    <t>Kampung Pirasan</t>
  </si>
  <si>
    <t>Jalan Langkon - Kota Marudu</t>
  </si>
  <si>
    <t>Jalan Tandek - Pitas</t>
  </si>
  <si>
    <t>Jalan Matunggong - Sikuati</t>
  </si>
  <si>
    <t>Jalan Sikuati - Kudat</t>
  </si>
  <si>
    <t>Kudat (Pertanian)</t>
  </si>
  <si>
    <t>Pitas</t>
  </si>
  <si>
    <t>Kundasang</t>
  </si>
  <si>
    <t>Jalan Sulaman (Tuaran)</t>
  </si>
  <si>
    <t>Kampung Rugading</t>
  </si>
  <si>
    <t>Kampung Serusop</t>
  </si>
  <si>
    <t>Pulau Pababag</t>
  </si>
  <si>
    <t>Tingkayu</t>
  </si>
  <si>
    <t>Sapang</t>
  </si>
  <si>
    <t>Kampung Buit</t>
  </si>
  <si>
    <t>Bukit Padang</t>
  </si>
  <si>
    <t>Jalan Kiansom</t>
  </si>
  <si>
    <t>Jalan Penampang</t>
  </si>
  <si>
    <t>Jalan Pan Borneo</t>
  </si>
  <si>
    <t>Jalan Bawah</t>
  </si>
  <si>
    <t>Segama / Silam</t>
  </si>
  <si>
    <t>Kampung Sungai Gajah</t>
  </si>
  <si>
    <t>Apas / Kau Sing / Tinagat</t>
  </si>
  <si>
    <t>Jalan Apas</t>
  </si>
  <si>
    <t>Jalan Utara</t>
  </si>
  <si>
    <t>Kampung Merotai Besar</t>
  </si>
  <si>
    <t>Ranggu / Andrassy</t>
  </si>
  <si>
    <t>Tinagat</t>
  </si>
  <si>
    <t>Batu 5.5, Off Jalan Sin On Tiku</t>
  </si>
  <si>
    <t>Off Batu 5 Jalan Apas</t>
  </si>
  <si>
    <t>Apas / Sin On 2</t>
  </si>
  <si>
    <t>Bubul</t>
  </si>
  <si>
    <t>Jalan Minintod</t>
  </si>
  <si>
    <t>Jalan Papar Spur</t>
  </si>
  <si>
    <t>Jalan Penampang - Tambunan</t>
  </si>
  <si>
    <t>1550 - 1,800</t>
  </si>
  <si>
    <t>Sandakan</t>
  </si>
  <si>
    <t>Taman Indah</t>
  </si>
  <si>
    <t>223</t>
  </si>
  <si>
    <t>Taman Rajawali</t>
  </si>
  <si>
    <t>80,000</t>
  </si>
  <si>
    <t>75,000 - 80,000</t>
  </si>
  <si>
    <t>Taman Airport</t>
  </si>
  <si>
    <t>368,000 - 410,000</t>
  </si>
  <si>
    <t>388,000 - 410,000</t>
  </si>
  <si>
    <t>Taman Bersatu Fasa 2</t>
  </si>
  <si>
    <t>3.2</t>
  </si>
  <si>
    <t>Taman Fajar</t>
  </si>
  <si>
    <t>375,000 - 420,000</t>
  </si>
  <si>
    <t>400,000 - 415,000</t>
  </si>
  <si>
    <t>300,000 - 430,000</t>
  </si>
  <si>
    <t>328,000 - 400,000</t>
  </si>
  <si>
    <t>Taman Jati</t>
  </si>
  <si>
    <t>395,000 - 420,000</t>
  </si>
  <si>
    <t>Taman Maju Fasa 2</t>
  </si>
  <si>
    <t>Taman Mawar</t>
  </si>
  <si>
    <t>300,000 - 380,000</t>
  </si>
  <si>
    <t>5.1</t>
  </si>
  <si>
    <t>350,000 - 370,000</t>
  </si>
  <si>
    <t>Taman Mawar Fasa 7</t>
  </si>
  <si>
    <t>123</t>
  </si>
  <si>
    <t>-3.9</t>
  </si>
  <si>
    <t>420,000 - 445,000</t>
  </si>
  <si>
    <t>173</t>
  </si>
  <si>
    <t>460,000 - 470,000</t>
  </si>
  <si>
    <t>Taman Puteri Indah</t>
  </si>
  <si>
    <t>162</t>
  </si>
  <si>
    <t>190</t>
  </si>
  <si>
    <t>Taman Rimba</t>
  </si>
  <si>
    <t>178</t>
  </si>
  <si>
    <t>375,000</t>
  </si>
  <si>
    <t>7.1</t>
  </si>
  <si>
    <t>Taman Sejati Ujana</t>
  </si>
  <si>
    <t>420,000 - 460,000</t>
  </si>
  <si>
    <t>395,000 - 460,000</t>
  </si>
  <si>
    <t>Taman Sibuga</t>
  </si>
  <si>
    <t>2.4</t>
  </si>
  <si>
    <t>Taman Tyng</t>
  </si>
  <si>
    <t>-9.1</t>
  </si>
  <si>
    <t>Utama Park Villa</t>
  </si>
  <si>
    <t>198</t>
  </si>
  <si>
    <t>-5.0</t>
  </si>
  <si>
    <t>Taman Spring Field</t>
  </si>
  <si>
    <t>158</t>
  </si>
  <si>
    <t>470,000 - 490,000</t>
  </si>
  <si>
    <t>Taman Astana Heights</t>
  </si>
  <si>
    <t>352</t>
  </si>
  <si>
    <t>203</t>
  </si>
  <si>
    <t>715,000</t>
  </si>
  <si>
    <t>Taman Damai</t>
  </si>
  <si>
    <t>330</t>
  </si>
  <si>
    <t>369</t>
  </si>
  <si>
    <t>249</t>
  </si>
  <si>
    <t>8.3</t>
  </si>
  <si>
    <t>418</t>
  </si>
  <si>
    <t>Taman Tshung Ngen</t>
  </si>
  <si>
    <t>572</t>
  </si>
  <si>
    <t>600,000 - 667,000</t>
  </si>
  <si>
    <t>Taman Indah Jaya</t>
  </si>
  <si>
    <t>736</t>
  </si>
  <si>
    <t>440</t>
  </si>
  <si>
    <t>664</t>
  </si>
  <si>
    <t>300</t>
  </si>
  <si>
    <t>818,000</t>
  </si>
  <si>
    <t>738,000</t>
  </si>
  <si>
    <t>Taman Billion</t>
  </si>
  <si>
    <t>54</t>
  </si>
  <si>
    <t>Flat Jalan Singapura</t>
  </si>
  <si>
    <t>Rumah Murah Karamunting</t>
  </si>
  <si>
    <t>Anggerik Court</t>
  </si>
  <si>
    <t>230,000 - 235,000</t>
  </si>
  <si>
    <t>Indah Jaya Court</t>
  </si>
  <si>
    <t>240,000 - 260,000</t>
  </si>
  <si>
    <t>Pak Lee Building</t>
  </si>
  <si>
    <t>155,000</t>
  </si>
  <si>
    <t>Permai Villa Jaya</t>
  </si>
  <si>
    <t>220,000 - 265,000</t>
  </si>
  <si>
    <t>Prima @ Borneo Cove</t>
  </si>
  <si>
    <t>250,000 - 260,000</t>
  </si>
  <si>
    <t>255,000</t>
  </si>
  <si>
    <t>Sejati Ujana Apartment</t>
  </si>
  <si>
    <t>170,000 - 240,000</t>
  </si>
  <si>
    <t>220,000 - 240,000</t>
  </si>
  <si>
    <t>14.8</t>
  </si>
  <si>
    <t>Sentosa Apartment</t>
  </si>
  <si>
    <t>180,000 - 205,000</t>
  </si>
  <si>
    <t>6.2</t>
  </si>
  <si>
    <t>9.4</t>
  </si>
  <si>
    <t>110,000 - 160,000</t>
  </si>
  <si>
    <t>140,000 - 165,000</t>
  </si>
  <si>
    <t>Utama Court Fasa 1</t>
  </si>
  <si>
    <t>3.8</t>
  </si>
  <si>
    <t>Utama Court Fasa 2</t>
  </si>
  <si>
    <t>300,000 - 310,000</t>
  </si>
  <si>
    <t>11.5</t>
  </si>
  <si>
    <t>Sentosa Court</t>
  </si>
  <si>
    <t>240,000 - 320,000</t>
  </si>
  <si>
    <t>210,000 - 340,000</t>
  </si>
  <si>
    <t>Sri Indah Kondominium</t>
  </si>
  <si>
    <t>400,000 - 460,000</t>
  </si>
  <si>
    <t>Sri Utama Kondominium</t>
  </si>
  <si>
    <t>360,000 - 440,000</t>
  </si>
  <si>
    <t>12.5</t>
  </si>
  <si>
    <t>Utama South Condominium</t>
  </si>
  <si>
    <t>350,000 - 375,000</t>
  </si>
  <si>
    <t>4.8</t>
  </si>
  <si>
    <t>680 - 700</t>
  </si>
  <si>
    <t xml:space="preserve">  Taman Sri Labuk </t>
  </si>
  <si>
    <t xml:space="preserve">  Taman Ariff</t>
  </si>
  <si>
    <t>Labuk Sugud</t>
  </si>
  <si>
    <t xml:space="preserve">  Taman Bahagia</t>
  </si>
  <si>
    <t xml:space="preserve">  Taman Grandview</t>
  </si>
  <si>
    <t xml:space="preserve">  Taman Khaya</t>
  </si>
  <si>
    <t xml:space="preserve">  Taman Mawar</t>
  </si>
  <si>
    <t xml:space="preserve">  Taman Nasalim Fasa 7D &amp; 7E</t>
  </si>
  <si>
    <t xml:space="preserve">  Taman Nasalim Fasa 1A &amp; 1B</t>
  </si>
  <si>
    <t xml:space="preserve">  Utama Park Villa</t>
  </si>
  <si>
    <t xml:space="preserve">  Taman Puteri Indah</t>
  </si>
  <si>
    <t xml:space="preserve">  Taman Telupid Villa</t>
  </si>
  <si>
    <t xml:space="preserve">  Taman Eramas</t>
  </si>
  <si>
    <t>350 - 400</t>
  </si>
  <si>
    <t>750 - 870</t>
  </si>
  <si>
    <t>Uno Apartment</t>
  </si>
  <si>
    <t xml:space="preserve">  Anggerik Court</t>
  </si>
  <si>
    <t xml:space="preserve">  Bandar Ramai- Ramai</t>
  </si>
  <si>
    <t xml:space="preserve">  Hsiang Garden</t>
  </si>
  <si>
    <t xml:space="preserve">  Indah Court</t>
  </si>
  <si>
    <t xml:space="preserve">  Indah Jaya Apartment</t>
  </si>
  <si>
    <t xml:space="preserve">  Permai Villa Jaya</t>
  </si>
  <si>
    <t xml:space="preserve">  PRIMA @ Borneo Cove</t>
  </si>
  <si>
    <t xml:space="preserve">  Sejati Ujana Apartment</t>
  </si>
  <si>
    <t xml:space="preserve">  Sentosa Apartment</t>
  </si>
  <si>
    <t xml:space="preserve">  Taman Permata</t>
  </si>
  <si>
    <t xml:space="preserve">  Taman Suria Apartment Fasa 2</t>
  </si>
  <si>
    <t xml:space="preserve">  Taman Wijaya</t>
  </si>
  <si>
    <t xml:space="preserve">  Uno Apartment</t>
  </si>
  <si>
    <t xml:space="preserve">  Kingfisher Condominium</t>
  </si>
  <si>
    <t xml:space="preserve">  Sri Indah Kondominium</t>
  </si>
  <si>
    <t xml:space="preserve">  Sri Utama Condominium</t>
  </si>
  <si>
    <t xml:space="preserve">  Utama South Condominium</t>
  </si>
  <si>
    <t>Astana Heights Shophouse Fasa 3</t>
  </si>
  <si>
    <t>320</t>
  </si>
  <si>
    <t>530,000</t>
  </si>
  <si>
    <t>One Avenue</t>
  </si>
  <si>
    <t>1,080,000</t>
  </si>
  <si>
    <t>One Avenue Fasa 10</t>
  </si>
  <si>
    <t>Bandar Sibuga Jaya</t>
  </si>
  <si>
    <t>200</t>
  </si>
  <si>
    <t>860,000</t>
  </si>
  <si>
    <t>Sibuga Jaya Commercial Centre</t>
  </si>
  <si>
    <t>246</t>
  </si>
  <si>
    <t>-5.3</t>
  </si>
  <si>
    <t>Old Sliway</t>
  </si>
  <si>
    <t>70,000</t>
  </si>
  <si>
    <t>-4.2</t>
  </si>
  <si>
    <t>Bandar Leila</t>
  </si>
  <si>
    <t>Bandar Nam Tung</t>
  </si>
  <si>
    <t>1,800 - 3,200</t>
  </si>
  <si>
    <t>2,000 - 2,880</t>
  </si>
  <si>
    <t>1,400 - 3,000</t>
  </si>
  <si>
    <t>1,400 - 1,900</t>
  </si>
  <si>
    <t>Bandar Letat Jaya</t>
  </si>
  <si>
    <t>1,700 - 1,900</t>
  </si>
  <si>
    <t>4,200 - 4,200</t>
  </si>
  <si>
    <t>2,100 - 2,700</t>
  </si>
  <si>
    <t>2,300 - 2,700</t>
  </si>
  <si>
    <t xml:space="preserve">1,100 - 1,700 </t>
  </si>
  <si>
    <t>1,100 - 1,700</t>
  </si>
  <si>
    <t>3,300 - 4,400</t>
  </si>
  <si>
    <t>900 - 1,400</t>
  </si>
  <si>
    <t>3,500 - 3,700</t>
  </si>
  <si>
    <t>2,100 - 2,520</t>
  </si>
  <si>
    <t>2,400 - 2,600</t>
  </si>
  <si>
    <t xml:space="preserve">  Bandar Indah</t>
  </si>
  <si>
    <t xml:space="preserve">  Bandar Labuk Square</t>
  </si>
  <si>
    <t xml:space="preserve">  Bandar Maju</t>
  </si>
  <si>
    <t xml:space="preserve">  Bandar Melrose</t>
  </si>
  <si>
    <t xml:space="preserve">  Bandar Pasaraya</t>
  </si>
  <si>
    <t xml:space="preserve">  Mawar Commercial Centre</t>
  </si>
  <si>
    <t xml:space="preserve">  Prima Square</t>
  </si>
  <si>
    <t xml:space="preserve">  Sibuga Jaya Commercial Centre</t>
  </si>
  <si>
    <t xml:space="preserve">  Utama Place</t>
  </si>
  <si>
    <t>Bataras Hypermarket Sandakan</t>
  </si>
  <si>
    <t>49.30 - 860.57</t>
  </si>
  <si>
    <t>48.55 - 860.57</t>
  </si>
  <si>
    <t>-5.4</t>
  </si>
  <si>
    <t>Mydin Sejati Ujana</t>
  </si>
  <si>
    <t>15,794</t>
  </si>
  <si>
    <t>-</t>
  </si>
  <si>
    <t>34.95</t>
  </si>
  <si>
    <t>Harbour Mall</t>
  </si>
  <si>
    <t>Bangunan Lai Piang Kee</t>
  </si>
  <si>
    <t>19-311</t>
  </si>
  <si>
    <t>11.03 - 11.13</t>
  </si>
  <si>
    <t>9.66 - 11.03</t>
  </si>
  <si>
    <t>Menara Mps</t>
  </si>
  <si>
    <t>150.09 - 315.42</t>
  </si>
  <si>
    <t>Sabah Building</t>
  </si>
  <si>
    <t>Wisma Khoo Siak Chiew</t>
  </si>
  <si>
    <t>Wisma Rickoh</t>
  </si>
  <si>
    <t>15.34 - 39.66</t>
  </si>
  <si>
    <t>Wisma Saban</t>
  </si>
  <si>
    <t>Wisma Sandaraya</t>
  </si>
  <si>
    <t>900 - 1,500</t>
  </si>
  <si>
    <t>650 - 800</t>
  </si>
  <si>
    <t>950 - 1,700</t>
  </si>
  <si>
    <t>950 - 1,300</t>
  </si>
  <si>
    <t>950 - 1,000</t>
  </si>
  <si>
    <t>90 - 110</t>
  </si>
  <si>
    <t xml:space="preserve">  Astana Heights Shophouse Fasa 3</t>
  </si>
  <si>
    <t xml:space="preserve">  Bandar Letat Jaya </t>
  </si>
  <si>
    <t xml:space="preserve">  Old Sliway</t>
  </si>
  <si>
    <t xml:space="preserve">  One Avenue Fasa 8</t>
  </si>
  <si>
    <t>371</t>
  </si>
  <si>
    <t>638,000</t>
  </si>
  <si>
    <t>Batu Sapi</t>
  </si>
  <si>
    <t>1,024</t>
  </si>
  <si>
    <t>217</t>
  </si>
  <si>
    <t>Jalan Sandakan - Bukit Garam</t>
  </si>
  <si>
    <t>3.33</t>
  </si>
  <si>
    <t>30,000</t>
  </si>
  <si>
    <t>Jalan Sandakan - Telupid</t>
  </si>
  <si>
    <t>6.04</t>
  </si>
  <si>
    <t>Off Jalan Kinabatangan - Lahad Datu</t>
  </si>
  <si>
    <t>24.25</t>
  </si>
  <si>
    <t>5.66</t>
  </si>
  <si>
    <t>110,000</t>
  </si>
  <si>
    <t>3.15</t>
  </si>
  <si>
    <t>Off Jalan Sapi Nangoh - Paitan</t>
  </si>
  <si>
    <t>5.73</t>
  </si>
  <si>
    <t>31,000 - 59,000</t>
  </si>
  <si>
    <t>59,000</t>
  </si>
  <si>
    <t>Off Jalan Labuk</t>
  </si>
  <si>
    <t>3.03</t>
  </si>
  <si>
    <t>111,000</t>
  </si>
  <si>
    <t>89,000</t>
  </si>
  <si>
    <t>Off Jalan SPS 3</t>
  </si>
  <si>
    <t>6.24</t>
  </si>
  <si>
    <t>3,000 - 48,000</t>
  </si>
  <si>
    <t>5,000 - 16,000</t>
  </si>
  <si>
    <t>0.11</t>
  </si>
  <si>
    <t>755,000</t>
  </si>
  <si>
    <t>Off Jalan Sukau</t>
  </si>
  <si>
    <t>Jalan Beluran</t>
  </si>
  <si>
    <t>2.06</t>
  </si>
  <si>
    <t>Off Jalan Beluran</t>
  </si>
  <si>
    <t>0.92</t>
  </si>
  <si>
    <t>76,000</t>
  </si>
  <si>
    <t>1.38</t>
  </si>
  <si>
    <t>Jalan Labuk</t>
  </si>
  <si>
    <t>1.57</t>
  </si>
  <si>
    <t>127,000</t>
  </si>
  <si>
    <t>2.51</t>
  </si>
  <si>
    <t>143,000</t>
  </si>
  <si>
    <t>Off Jalan Sandakan - Telupid</t>
  </si>
  <si>
    <t>5.50</t>
  </si>
  <si>
    <t>49,000</t>
  </si>
  <si>
    <t>3.14</t>
  </si>
  <si>
    <t>Jalan Telupid - Tongod</t>
  </si>
  <si>
    <t>6.05</t>
  </si>
  <si>
    <t>15,000</t>
  </si>
  <si>
    <t>Sungai Koyah Off Jalan Kinabatangan - Lahad Datu</t>
  </si>
  <si>
    <t>Off Jalan Lintas Sibuga</t>
  </si>
  <si>
    <t>52,986</t>
  </si>
  <si>
    <t>Off Jalan Sungai Batang</t>
  </si>
  <si>
    <t>13,982</t>
  </si>
  <si>
    <t>4,750</t>
  </si>
  <si>
    <t>274</t>
  </si>
  <si>
    <t>10,198</t>
  </si>
  <si>
    <t>206</t>
  </si>
  <si>
    <t>Off Jalan Lintas Utara</t>
  </si>
  <si>
    <t>34,723</t>
  </si>
  <si>
    <t>282</t>
  </si>
  <si>
    <t>Sungai Burung</t>
  </si>
  <si>
    <t>Jalan Timur</t>
  </si>
  <si>
    <t>Jalan Tuaran (Batu 9 - Batu 12)</t>
  </si>
  <si>
    <t>Kimanis, Jalan Papar - Beaufort</t>
  </si>
  <si>
    <t>Kampung Kabatasan</t>
  </si>
  <si>
    <t>Jalan Ranau - Sandakan</t>
  </si>
  <si>
    <t>Off Jalan Kenangan Manis</t>
  </si>
  <si>
    <t>Jalan Keningau - Tambunan</t>
  </si>
  <si>
    <t>Jalan Keningau - Tenom</t>
  </si>
  <si>
    <t>Kampung Laya - Laya</t>
  </si>
  <si>
    <t>Jalan Tamparuli - Ranau</t>
  </si>
  <si>
    <t>8.08 - 8.78</t>
  </si>
  <si>
    <t>2.92</t>
  </si>
  <si>
    <t>15.78 - 15.83</t>
  </si>
  <si>
    <t>22.07 - 22.39</t>
  </si>
  <si>
    <t>18.84 - 22.60</t>
  </si>
  <si>
    <t>32.33 - 39.66</t>
  </si>
  <si>
    <t>1-6</t>
  </si>
  <si>
    <t>15.34 - 23.68</t>
  </si>
  <si>
    <t>1-3</t>
  </si>
  <si>
    <t>14.86 - 15.50</t>
  </si>
  <si>
    <t>41.03 - 47.87</t>
  </si>
  <si>
    <t>52 - 163</t>
  </si>
  <si>
    <t>31.44 - 31.45</t>
  </si>
  <si>
    <t>880 - 900</t>
  </si>
  <si>
    <r>
      <rPr>
        <sz val="11"/>
        <color rgb="FF00B0F0"/>
        <rFont val="Arial"/>
        <family val="2"/>
      </rPr>
      <t xml:space="preserve">1,200 - </t>
    </r>
    <r>
      <rPr>
        <sz val="11"/>
        <rFont val="Arial"/>
        <family val="2"/>
      </rPr>
      <t>1,500</t>
    </r>
  </si>
  <si>
    <r>
      <rPr>
        <sz val="11"/>
        <color rgb="FF00B0F0"/>
        <rFont val="Arial"/>
        <family val="2"/>
      </rPr>
      <t>700</t>
    </r>
    <r>
      <rPr>
        <sz val="11"/>
        <rFont val="Arial"/>
        <family val="2"/>
      </rPr>
      <t xml:space="preserve"> - 1200</t>
    </r>
  </si>
  <si>
    <t>1,890 - 2,000</t>
  </si>
  <si>
    <t>190,000 - 270,000</t>
  </si>
  <si>
    <t>180,000 - 250,000</t>
  </si>
  <si>
    <t>500,000 - 540,000</t>
  </si>
  <si>
    <t>215,000 - 260,000</t>
  </si>
  <si>
    <t>260,000 - 300,000</t>
  </si>
  <si>
    <t>200,000 - 260,000</t>
  </si>
  <si>
    <t>450,000 - 500,000</t>
  </si>
  <si>
    <t>435,000 - 550,000</t>
  </si>
  <si>
    <t>800 - 1000</t>
  </si>
  <si>
    <t>950 - 1000</t>
  </si>
  <si>
    <t>Taman Wawasan Juta Phase 2</t>
  </si>
  <si>
    <t>Taman Muhibbah (Taman Pasir Putih)</t>
  </si>
  <si>
    <t>Taman GS Sundang</t>
  </si>
  <si>
    <t>700 - 1100</t>
  </si>
  <si>
    <t>Taman Yen Villa</t>
  </si>
  <si>
    <t>1350 - 1400</t>
  </si>
  <si>
    <t>900 - 1200</t>
  </si>
  <si>
    <t>850 - 1150</t>
  </si>
  <si>
    <t>1200 - 1300</t>
  </si>
  <si>
    <t>800 - 1,300</t>
  </si>
  <si>
    <t>600 - 1,200</t>
  </si>
  <si>
    <t>1,600 - 2,000</t>
  </si>
  <si>
    <t>800 - 1,400</t>
  </si>
  <si>
    <t>850 - 1,150</t>
  </si>
  <si>
    <t>950 - 1200</t>
  </si>
  <si>
    <t>1100 - 1300</t>
  </si>
  <si>
    <t>1,100 - 1,550</t>
  </si>
  <si>
    <t>3,500 - 4,100</t>
  </si>
  <si>
    <t>1500 - 1800</t>
  </si>
  <si>
    <t>2500 - 2800</t>
  </si>
  <si>
    <t>Apollo Atrium</t>
  </si>
  <si>
    <t>1800 - 2000</t>
  </si>
  <si>
    <t>3200 - 3400</t>
  </si>
  <si>
    <t>3,600 - 4,675</t>
  </si>
  <si>
    <t>88 Market Place</t>
  </si>
  <si>
    <t>3150 - 3500</t>
  </si>
  <si>
    <t>2200 - 2400</t>
  </si>
  <si>
    <t>3300 - 4800</t>
  </si>
  <si>
    <t>1,300 - 2,200</t>
  </si>
  <si>
    <t>1 Marudu Commercial Centre</t>
  </si>
  <si>
    <t>Bongawan Plaza</t>
  </si>
  <si>
    <t>Kimanis Centro</t>
  </si>
  <si>
    <t>Kinarut Mall</t>
  </si>
  <si>
    <t>Papar Century Plaza</t>
  </si>
  <si>
    <t>1,900 - 2,800</t>
  </si>
  <si>
    <t>3800 - 6000</t>
  </si>
  <si>
    <t>Rimba Hills Signature Retail</t>
  </si>
  <si>
    <t>2500 - 3200</t>
  </si>
  <si>
    <t>Rose Garden Plaza</t>
  </si>
  <si>
    <t>2900 - 3000</t>
  </si>
  <si>
    <t>2,000 - 3,700</t>
  </si>
  <si>
    <t>2350 - 4800</t>
  </si>
  <si>
    <t>3,800 - 5,500</t>
  </si>
  <si>
    <t>1Telipok Commercial Centre</t>
  </si>
  <si>
    <t>3600 - 4500</t>
  </si>
  <si>
    <t>Pekan Giling</t>
  </si>
  <si>
    <t>Pekan Telipok</t>
  </si>
  <si>
    <t>2600 - 3100</t>
  </si>
  <si>
    <t>T-Avenue</t>
  </si>
  <si>
    <t>Tamparuli Newtownship</t>
  </si>
  <si>
    <t>The Gate Tuaran</t>
  </si>
  <si>
    <t>2,000 - 2,801</t>
  </si>
  <si>
    <t>2,200 - 2,501</t>
  </si>
  <si>
    <t>701 - 900</t>
  </si>
  <si>
    <t>801 - 900</t>
  </si>
  <si>
    <t xml:space="preserve">Sewaan Harta Tanah Kediaman </t>
  </si>
  <si>
    <t>Arked Souq El-Madinah</t>
  </si>
  <si>
    <t>Taman Mawar Fasa 5B</t>
  </si>
  <si>
    <t>Taman Nasalim Fasa 3A</t>
  </si>
  <si>
    <t>Taman Nasalim Fasa 7D &amp; 7E</t>
  </si>
  <si>
    <t>360,000 - 430,000</t>
  </si>
  <si>
    <t>400 - 450</t>
  </si>
  <si>
    <t>Taman Canggih</t>
  </si>
  <si>
    <t>Menara MAA</t>
  </si>
  <si>
    <t>SENARAI JADUAL HARGA DAN SEWA 
LAPORAN PASARAN HARTA SEPARUH PERTAMA
TAHUN 2026</t>
  </si>
  <si>
    <t>Harga Harta Tanah Kediaman</t>
  </si>
  <si>
    <t>Prices of Residential Property</t>
  </si>
  <si>
    <t>Harga Tanah Bangunan Kediaman</t>
  </si>
  <si>
    <t>Prices of Residential Building Land</t>
  </si>
  <si>
    <t>Harga Kedai</t>
  </si>
  <si>
    <t>Prices of Shop</t>
  </si>
  <si>
    <t>Harga Pangsapuri Servis/SOHO/SOFO/SOVO</t>
  </si>
  <si>
    <t>Prices of Serviced Apartment/SOHO/SOFO/SOVO</t>
  </si>
  <si>
    <t>Sewaan Ruang Niaga Dalam Kompleks Perniagaan</t>
  </si>
  <si>
    <t>Rentals of Retail Space in Commercial Complex</t>
  </si>
  <si>
    <t>Harga Ruang Dalam Bangunan Pejabat Binaan Khas</t>
  </si>
  <si>
    <t>Prices of Space in Purpose-Built Office Building</t>
  </si>
  <si>
    <t>Sewaan Pejabat Binaan Khas</t>
  </si>
  <si>
    <t>Rentals of Purpose-Built Office</t>
  </si>
  <si>
    <t>Harga Harta Tanah Perindustrian</t>
  </si>
  <si>
    <t>Prices of Industrial Property</t>
  </si>
  <si>
    <t>Prices of Agricultural Property</t>
  </si>
  <si>
    <t>Harga Tanah Pembangunan</t>
  </si>
  <si>
    <t>Prices of Development Land</t>
  </si>
  <si>
    <t>Jadual 15.1</t>
  </si>
  <si>
    <t>Jadual 15.2</t>
  </si>
  <si>
    <t xml:space="preserve">Rentals of Residential Property </t>
  </si>
  <si>
    <t>Jadual 15.3</t>
  </si>
  <si>
    <t>Jadual 15.4</t>
  </si>
  <si>
    <t>Jadual 15.5</t>
  </si>
  <si>
    <t>Bandar Indah</t>
  </si>
  <si>
    <t>Bandar Karamunting</t>
  </si>
  <si>
    <t>Bandar Kim Fung</t>
  </si>
  <si>
    <t>Bandar Labuk Jaya</t>
  </si>
  <si>
    <t>Bandar Labuk Square</t>
  </si>
  <si>
    <t>Bandar Maju</t>
  </si>
  <si>
    <t>Bandar Melrose</t>
  </si>
  <si>
    <t>Bandar Pasaraya</t>
  </si>
  <si>
    <t>Bandar Ramai-ramai</t>
  </si>
  <si>
    <t>Bandar Sandakan</t>
  </si>
  <si>
    <t>Mawar Commercial Centre</t>
  </si>
  <si>
    <t>Midtown Plaza</t>
  </si>
  <si>
    <t>Prima Square</t>
  </si>
  <si>
    <t>Sejati Walk</t>
  </si>
  <si>
    <t>Sibuga Jaya Lebar</t>
  </si>
  <si>
    <t>Taman Nasalim Phase 7A</t>
  </si>
  <si>
    <t>Utama Place</t>
  </si>
  <si>
    <t>Utama Zone 3 Commersial</t>
  </si>
  <si>
    <t>Wisma Wilban</t>
  </si>
  <si>
    <t>Semporna Centre</t>
  </si>
  <si>
    <t>Semporna Seafront New Township</t>
  </si>
  <si>
    <t>Taman King Fook</t>
  </si>
  <si>
    <t>Taman Lee</t>
  </si>
  <si>
    <t>Jadual 15.6</t>
  </si>
  <si>
    <t>Jadual 15.7</t>
  </si>
  <si>
    <t>Prices of Retail Space in Commercial Complex</t>
  </si>
  <si>
    <t>Harga Ruang Niaga Dalam Kompleks Perniagaan</t>
  </si>
  <si>
    <t>Jadual 15.8</t>
  </si>
  <si>
    <t>Jadual 15.9</t>
  </si>
  <si>
    <t>29.59 - 38.46</t>
  </si>
  <si>
    <t>10 - 46</t>
  </si>
  <si>
    <t>10.64 - 16.67</t>
  </si>
  <si>
    <t>6 - 72</t>
  </si>
  <si>
    <t>23 - 45</t>
  </si>
  <si>
    <t>53 - 88</t>
  </si>
  <si>
    <t>21 - 126</t>
  </si>
  <si>
    <t>12 - 38</t>
  </si>
  <si>
    <t>2 - 76</t>
  </si>
  <si>
    <t>7 - 9</t>
  </si>
  <si>
    <t>16 - 19</t>
  </si>
  <si>
    <t>14 - 70</t>
  </si>
  <si>
    <t>122 - 136</t>
  </si>
  <si>
    <t>6 - 15</t>
  </si>
  <si>
    <t>18 - 35</t>
  </si>
  <si>
    <t>37 - 79</t>
  </si>
  <si>
    <t>107 - 214</t>
  </si>
  <si>
    <t>34 - 68</t>
  </si>
  <si>
    <t>35 - 49</t>
  </si>
  <si>
    <t>23 - 26</t>
  </si>
  <si>
    <t>31 - 80</t>
  </si>
  <si>
    <t>11 - 29</t>
  </si>
  <si>
    <t>11 - 30</t>
  </si>
  <si>
    <t>39 - 122</t>
  </si>
  <si>
    <t>11 - 39</t>
  </si>
  <si>
    <t>40 - 91</t>
  </si>
  <si>
    <t>100 - 159</t>
  </si>
  <si>
    <t>46 - 68</t>
  </si>
  <si>
    <t>135 - 928</t>
  </si>
  <si>
    <t>74 - 85</t>
  </si>
  <si>
    <t>10 - 12</t>
  </si>
  <si>
    <t>13 - 14</t>
  </si>
  <si>
    <t>18 - 36</t>
  </si>
  <si>
    <t>28 - 94</t>
  </si>
  <si>
    <t>137 - 225</t>
  </si>
  <si>
    <t>26 - 31</t>
  </si>
  <si>
    <t>53 - 3</t>
  </si>
  <si>
    <t>158 - 316</t>
  </si>
  <si>
    <t>31 - 32</t>
  </si>
  <si>
    <t>39 - 118</t>
  </si>
  <si>
    <t>6 - 7</t>
  </si>
  <si>
    <t>23 - 33</t>
  </si>
  <si>
    <t>14 - 18</t>
  </si>
  <si>
    <t>32 - 68</t>
  </si>
  <si>
    <t>16 - 45</t>
  </si>
  <si>
    <t>74 - 120</t>
  </si>
  <si>
    <t>144 - 291</t>
  </si>
  <si>
    <t>65 - 233</t>
  </si>
  <si>
    <t>317 - 908</t>
  </si>
  <si>
    <t>49 - 145</t>
  </si>
  <si>
    <t>252 - 493</t>
  </si>
  <si>
    <t>98 - 145</t>
  </si>
  <si>
    <t>20 - 54</t>
  </si>
  <si>
    <t>18 - 29</t>
  </si>
  <si>
    <t>11 - 23</t>
  </si>
  <si>
    <t>10 - 250</t>
  </si>
  <si>
    <t>13 - 19</t>
  </si>
  <si>
    <t>34 - 51</t>
  </si>
  <si>
    <t>59 - 84</t>
  </si>
  <si>
    <t>11 - 16</t>
  </si>
  <si>
    <t>21 - 48</t>
  </si>
  <si>
    <t>116 - 309</t>
  </si>
  <si>
    <t>22 - 78</t>
  </si>
  <si>
    <t>204 - 506</t>
  </si>
  <si>
    <t>21 - 70</t>
  </si>
  <si>
    <t>14 - 180</t>
  </si>
  <si>
    <t>18 - 71</t>
  </si>
  <si>
    <t>109 - 217</t>
  </si>
  <si>
    <t>28 - 33</t>
  </si>
  <si>
    <t>100 - 310</t>
  </si>
  <si>
    <t>99 - 280</t>
  </si>
  <si>
    <t>22 - 41</t>
  </si>
  <si>
    <t>12 - 165</t>
  </si>
  <si>
    <t>151 - 280</t>
  </si>
  <si>
    <t>26 - 45</t>
  </si>
  <si>
    <t>345 - 525</t>
  </si>
  <si>
    <t>19 - 90</t>
  </si>
  <si>
    <t>15 - 96</t>
  </si>
  <si>
    <t>112 - 165</t>
  </si>
  <si>
    <t>1,084 - 1,903</t>
  </si>
  <si>
    <t>80 - 128</t>
  </si>
  <si>
    <t>74 - 94</t>
  </si>
  <si>
    <t>199 - 256</t>
  </si>
  <si>
    <t>46 - 643</t>
  </si>
  <si>
    <t>28 - 98</t>
  </si>
  <si>
    <t>20 - 45</t>
  </si>
  <si>
    <t>50 - 60</t>
  </si>
  <si>
    <t>26 - 154</t>
  </si>
  <si>
    <t>19 - 22</t>
  </si>
  <si>
    <t>42 - 80</t>
  </si>
  <si>
    <t>122 - 323</t>
  </si>
  <si>
    <t>23 - 60</t>
  </si>
  <si>
    <t>85 - 223</t>
  </si>
  <si>
    <t>345 - 6,575</t>
  </si>
  <si>
    <t>43 - 86</t>
  </si>
  <si>
    <t>110 - 417</t>
  </si>
  <si>
    <t>898 - 1,747</t>
  </si>
  <si>
    <t>55 - 141</t>
  </si>
  <si>
    <t>340 - 3,838</t>
  </si>
  <si>
    <t>35 - 113</t>
  </si>
  <si>
    <t>181 - 547</t>
  </si>
  <si>
    <t>956 - 1,967</t>
  </si>
  <si>
    <t>9 - 14</t>
  </si>
  <si>
    <t>34 - 79</t>
  </si>
  <si>
    <t>22 - 42</t>
  </si>
  <si>
    <t>24 - 104</t>
  </si>
  <si>
    <t>10 - 17</t>
  </si>
  <si>
    <t>18 - 90</t>
  </si>
  <si>
    <t>33 - 48</t>
  </si>
  <si>
    <t>21 - 96</t>
  </si>
  <si>
    <t>16 - 23</t>
  </si>
  <si>
    <t>26 - 67</t>
  </si>
  <si>
    <t>25 - 51</t>
  </si>
  <si>
    <t>20 - 37</t>
  </si>
  <si>
    <t>37 - 46</t>
  </si>
  <si>
    <t>12 - 28</t>
  </si>
  <si>
    <t>Jadual 15.10</t>
  </si>
  <si>
    <t>Jadual 15.11</t>
  </si>
  <si>
    <t>290 - 520</t>
  </si>
  <si>
    <t>30 - 39</t>
  </si>
  <si>
    <t>73 - 176</t>
  </si>
  <si>
    <t xml:space="preserve">28 - 58 </t>
  </si>
  <si>
    <t>2,828 - 46</t>
  </si>
  <si>
    <t>10 - 14</t>
  </si>
  <si>
    <t>2 - 7</t>
  </si>
  <si>
    <t>1 - 8</t>
  </si>
  <si>
    <t>2 - 4</t>
  </si>
  <si>
    <t>6 - 8</t>
  </si>
  <si>
    <t>13 - 42</t>
  </si>
  <si>
    <t>11 - 32</t>
  </si>
  <si>
    <t>44 - 65</t>
  </si>
  <si>
    <t xml:space="preserve">7 - 12 </t>
  </si>
  <si>
    <t>5 - 10</t>
  </si>
  <si>
    <t>204 - 863</t>
  </si>
  <si>
    <t>33 - 447</t>
  </si>
  <si>
    <t>8 - 12</t>
  </si>
  <si>
    <t>11 - 18</t>
  </si>
  <si>
    <t>30 - 72</t>
  </si>
  <si>
    <t>41 - 512</t>
  </si>
  <si>
    <t>196 - 526</t>
  </si>
  <si>
    <t>151 - 441</t>
  </si>
  <si>
    <t>158 - 860</t>
  </si>
  <si>
    <t>28 - 79</t>
  </si>
  <si>
    <t>3 - 10</t>
  </si>
  <si>
    <t>510 - 1,848</t>
  </si>
  <si>
    <t>4 - 14</t>
  </si>
  <si>
    <t>15 - 26</t>
  </si>
  <si>
    <t>26 - 55</t>
  </si>
  <si>
    <t>55 - 60</t>
  </si>
  <si>
    <t>55 - 110</t>
  </si>
  <si>
    <t>23 - 500</t>
  </si>
  <si>
    <t>132 - 637</t>
  </si>
  <si>
    <t>283 - 637</t>
  </si>
  <si>
    <t>1 - 2</t>
  </si>
  <si>
    <t>9 - 12</t>
  </si>
  <si>
    <t>38 - 60</t>
  </si>
  <si>
    <t>22 - 228</t>
  </si>
  <si>
    <t>43 - 72</t>
  </si>
  <si>
    <t>21 - 40</t>
  </si>
  <si>
    <t>340 - 387</t>
  </si>
  <si>
    <t>139 - 391</t>
  </si>
  <si>
    <t>37 - 291</t>
  </si>
  <si>
    <t>Jadual 15.12</t>
  </si>
  <si>
    <t>Jadual 15.13</t>
  </si>
  <si>
    <t>Jadual 15.15</t>
  </si>
  <si>
    <t>Harga Harta Pertanian</t>
  </si>
  <si>
    <t>Jadual 15.14</t>
  </si>
  <si>
    <t>Kinabatangan</t>
  </si>
  <si>
    <t>Labuk Sugut</t>
  </si>
  <si>
    <t>Tongod</t>
  </si>
  <si>
    <t>Pensiangan</t>
  </si>
  <si>
    <t>Jalan Lama Penampang - Kinarut/ Papar</t>
  </si>
  <si>
    <t>Jalan Papar - Beaufort</t>
  </si>
  <si>
    <t>Jalan Membakut - Beaufort</t>
  </si>
  <si>
    <t>Jalan Membakut - Kuala Penyu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</si>
</sst>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0_ "/>
    <numFmt numFmtId="165" formatCode="0.0"/>
    <numFmt numFmtId="166" formatCode="0.0_ "/>
    <numFmt numFmtId="167" formatCode="#,##0.0"/>
    <numFmt numFmtId="168" formatCode="_(* #,##0.00_);_(* \(#,##0.00\);_(* &quot;-&quot;??_);_(@_)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b/>
      <i/>
      <sz val="11"/>
      <name val="Arial"/>
      <family val="2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rgb="FF00B0F0"/>
      <name val="Arial"/>
      <family val="2"/>
    </font>
    <font>
      <sz val="8"/>
      <name val="Calibri"/>
      <family val="2"/>
      <scheme val="minor"/>
    </font>
    <font>
      <b/>
      <sz val="11"/>
      <color theme="0"/>
      <name val="Arial"/>
      <family val="2"/>
    </font>
    <font>
      <sz val="11"/>
      <color theme="0"/>
      <name val="Arial"/>
      <family val="2"/>
    </font>
    <font>
      <u/>
      <sz val="11"/>
      <color theme="10"/>
      <name val="Arial"/>
      <family val="2"/>
    </font>
    <font>
      <b/>
      <i/>
      <sz val="11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0000FF"/>
        <bgColor indexed="64"/>
      </patternFill>
    </fill>
    <fill>
      <patternFill patternType="solid">
        <fgColor rgb="FFCCECFF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6">
    <xf numFmtId="0" fontId="0" fillId="0" borderId="0"/>
    <xf numFmtId="0" fontId="1" fillId="7" borderId="2"/>
    <xf numFmtId="168" fontId="1" fillId="7" borderId="2" applyFont="0" applyFill="0" applyBorder="0" applyAlignment="0" applyProtection="0"/>
    <xf numFmtId="43" fontId="1" fillId="7" borderId="2" applyFont="0" applyFill="0" applyBorder="0" applyAlignment="0" applyProtection="0"/>
    <xf numFmtId="0" fontId="6" fillId="7" borderId="2" applyNumberFormat="0" applyFill="0" applyBorder="0" applyAlignment="0" applyProtection="0"/>
    <xf numFmtId="0" fontId="7" fillId="0" borderId="0" applyNumberFormat="0" applyFill="0" applyBorder="0" applyAlignment="0" applyProtection="0"/>
    <xf numFmtId="43" fontId="8" fillId="0" borderId="0" applyFont="0" applyFill="0" applyBorder="0" applyAlignment="0" applyProtection="0"/>
    <xf numFmtId="0" fontId="1" fillId="7" borderId="2"/>
    <xf numFmtId="0" fontId="8" fillId="7" borderId="2"/>
    <xf numFmtId="0" fontId="8" fillId="7" borderId="2"/>
    <xf numFmtId="0" fontId="8" fillId="7" borderId="2"/>
    <xf numFmtId="0" fontId="8" fillId="7" borderId="2"/>
    <xf numFmtId="0" fontId="8" fillId="7" borderId="2"/>
    <xf numFmtId="0" fontId="8" fillId="7" borderId="2"/>
    <xf numFmtId="0" fontId="8" fillId="7" borderId="2"/>
    <xf numFmtId="0" fontId="7" fillId="7" borderId="2" applyNumberFormat="0" applyFill="0" applyBorder="0" applyAlignment="0" applyProtection="0"/>
  </cellStyleXfs>
  <cellXfs count="184">
    <xf numFmtId="0" fontId="0" fillId="0" borderId="0" xfId="0"/>
    <xf numFmtId="0" fontId="2" fillId="7" borderId="2" xfId="1" applyFont="1" applyAlignment="1">
      <alignment vertical="center"/>
    </xf>
    <xf numFmtId="0" fontId="3" fillId="7" borderId="2" xfId="1" applyFont="1" applyAlignment="1">
      <alignment vertical="center"/>
    </xf>
    <xf numFmtId="0" fontId="2" fillId="7" borderId="2" xfId="1" applyFont="1" applyAlignment="1">
      <alignment horizontal="center" vertical="center"/>
    </xf>
    <xf numFmtId="1" fontId="2" fillId="7" borderId="2" xfId="1" applyNumberFormat="1" applyFont="1" applyAlignment="1">
      <alignment horizontal="center" vertical="center"/>
    </xf>
    <xf numFmtId="0" fontId="2" fillId="7" borderId="2" xfId="1" applyFont="1" applyAlignment="1">
      <alignment horizontal="left" vertical="center" indent="1"/>
    </xf>
    <xf numFmtId="3" fontId="2" fillId="7" borderId="2" xfId="1" applyNumberFormat="1" applyFont="1" applyAlignment="1">
      <alignment horizontal="center" vertical="center"/>
    </xf>
    <xf numFmtId="3" fontId="2" fillId="7" borderId="2" xfId="1" applyNumberFormat="1" applyFont="1" applyAlignment="1">
      <alignment vertical="center"/>
    </xf>
    <xf numFmtId="165" fontId="2" fillId="7" borderId="2" xfId="1" applyNumberFormat="1" applyFont="1" applyAlignment="1">
      <alignment horizontal="center" vertical="center"/>
    </xf>
    <xf numFmtId="165" fontId="4" fillId="7" borderId="2" xfId="1" applyNumberFormat="1" applyFont="1" applyAlignment="1">
      <alignment horizontal="center" vertical="center"/>
    </xf>
    <xf numFmtId="167" fontId="2" fillId="7" borderId="2" xfId="1" applyNumberFormat="1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7" borderId="2" xfId="0" applyFont="1" applyFill="1" applyBorder="1" applyAlignment="1">
      <alignment horizontal="center" vertical="center" wrapText="1"/>
    </xf>
    <xf numFmtId="165" fontId="3" fillId="0" borderId="2" xfId="0" applyNumberFormat="1" applyFont="1" applyBorder="1" applyAlignment="1">
      <alignment horizontal="center" vertical="center" wrapText="1"/>
    </xf>
    <xf numFmtId="165" fontId="2" fillId="7" borderId="2" xfId="1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 indent="1"/>
    </xf>
    <xf numFmtId="3" fontId="2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2" fontId="2" fillId="0" borderId="0" xfId="0" applyNumberFormat="1" applyFont="1" applyAlignment="1">
      <alignment vertical="center"/>
    </xf>
    <xf numFmtId="0" fontId="10" fillId="7" borderId="2" xfId="0" applyFont="1" applyFill="1" applyBorder="1" applyAlignment="1">
      <alignment horizontal="left" vertical="center" wrapText="1"/>
    </xf>
    <xf numFmtId="165" fontId="11" fillId="0" borderId="0" xfId="0" applyNumberFormat="1" applyFont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2" fillId="0" borderId="2" xfId="1" applyFont="1" applyFill="1" applyAlignment="1">
      <alignment vertical="center"/>
    </xf>
    <xf numFmtId="0" fontId="3" fillId="0" borderId="2" xfId="1" applyFont="1" applyFill="1" applyAlignment="1">
      <alignment vertical="center"/>
    </xf>
    <xf numFmtId="0" fontId="2" fillId="0" borderId="2" xfId="1" applyFont="1" applyFill="1" applyAlignment="1">
      <alignment horizontal="center" vertical="center"/>
    </xf>
    <xf numFmtId="1" fontId="2" fillId="0" borderId="2" xfId="1" applyNumberFormat="1" applyFont="1" applyFill="1" applyAlignment="1">
      <alignment horizontal="center" vertical="center"/>
    </xf>
    <xf numFmtId="0" fontId="2" fillId="0" borderId="2" xfId="1" applyFont="1" applyFill="1" applyAlignment="1">
      <alignment horizontal="left" vertical="center" indent="1"/>
    </xf>
    <xf numFmtId="3" fontId="2" fillId="0" borderId="2" xfId="1" applyNumberFormat="1" applyFont="1" applyFill="1" applyAlignment="1">
      <alignment horizontal="center" vertical="center"/>
    </xf>
    <xf numFmtId="3" fontId="2" fillId="0" borderId="2" xfId="1" applyNumberFormat="1" applyFont="1" applyFill="1" applyAlignment="1">
      <alignment vertical="center"/>
    </xf>
    <xf numFmtId="1" fontId="2" fillId="0" borderId="2" xfId="1" applyNumberFormat="1" applyFont="1" applyFill="1" applyAlignment="1">
      <alignment vertical="center"/>
    </xf>
    <xf numFmtId="164" fontId="2" fillId="0" borderId="2" xfId="1" applyNumberFormat="1" applyFont="1" applyFill="1" applyAlignment="1">
      <alignment horizontal="center" vertical="center"/>
    </xf>
    <xf numFmtId="165" fontId="2" fillId="0" borderId="2" xfId="1" applyNumberFormat="1" applyFont="1" applyFill="1" applyAlignment="1">
      <alignment horizontal="center" vertical="center"/>
    </xf>
    <xf numFmtId="49" fontId="2" fillId="0" borderId="2" xfId="1" applyNumberFormat="1" applyFont="1" applyFill="1" applyAlignment="1">
      <alignment horizontal="center" vertical="center"/>
    </xf>
    <xf numFmtId="0" fontId="2" fillId="0" borderId="2" xfId="1" applyFont="1" applyFill="1" applyAlignment="1">
      <alignment horizontal="left" vertical="center"/>
    </xf>
    <xf numFmtId="166" fontId="2" fillId="0" borderId="2" xfId="1" applyNumberFormat="1" applyFont="1" applyFill="1" applyAlignment="1">
      <alignment horizontal="center" vertical="center"/>
    </xf>
    <xf numFmtId="0" fontId="9" fillId="0" borderId="2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 wrapText="1"/>
    </xf>
    <xf numFmtId="165" fontId="10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0" xfId="5" applyFont="1" applyFill="1" applyAlignment="1">
      <alignment horizontal="left" vertical="center" indent="1"/>
    </xf>
    <xf numFmtId="0" fontId="3" fillId="0" borderId="2" xfId="1" applyFont="1" applyFill="1" applyAlignment="1">
      <alignment horizontal="center" vertical="center"/>
    </xf>
    <xf numFmtId="0" fontId="2" fillId="7" borderId="2" xfId="0" applyFont="1" applyFill="1" applyBorder="1" applyAlignment="1">
      <alignment horizontal="center" vertical="center" wrapText="1"/>
    </xf>
    <xf numFmtId="165" fontId="2" fillId="0" borderId="2" xfId="1" applyNumberFormat="1" applyFont="1" applyFill="1" applyAlignment="1">
      <alignment horizontal="right" vertical="center"/>
    </xf>
    <xf numFmtId="0" fontId="2" fillId="0" borderId="2" xfId="1" quotePrefix="1" applyFont="1" applyFill="1" applyAlignment="1">
      <alignment horizontal="center" vertical="center"/>
    </xf>
    <xf numFmtId="167" fontId="2" fillId="0" borderId="2" xfId="1" applyNumberFormat="1" applyFont="1" applyFill="1" applyAlignment="1">
      <alignment horizontal="center" vertical="center"/>
    </xf>
    <xf numFmtId="0" fontId="3" fillId="0" borderId="2" xfId="1" applyFont="1" applyFill="1" applyAlignment="1">
      <alignment horizontal="left" vertical="center"/>
    </xf>
    <xf numFmtId="3" fontId="2" fillId="0" borderId="2" xfId="1" applyNumberFormat="1" applyFont="1" applyFill="1" applyAlignment="1">
      <alignment horizontal="center" vertical="center" wrapText="1"/>
    </xf>
    <xf numFmtId="165" fontId="2" fillId="0" borderId="2" xfId="1" applyNumberFormat="1" applyFont="1" applyFill="1" applyAlignment="1">
      <alignment horizontal="center" vertical="center" wrapText="1"/>
    </xf>
    <xf numFmtId="0" fontId="2" fillId="0" borderId="4" xfId="1" applyFont="1" applyFill="1" applyBorder="1" applyAlignment="1">
      <alignment horizontal="left" vertical="center" indent="1"/>
    </xf>
    <xf numFmtId="165" fontId="2" fillId="0" borderId="2" xfId="1" quotePrefix="1" applyNumberFormat="1" applyFont="1" applyFill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165" fontId="2" fillId="0" borderId="0" xfId="0" applyNumberFormat="1" applyFont="1" applyAlignment="1">
      <alignment horizontal="right" vertical="center"/>
    </xf>
    <xf numFmtId="3" fontId="3" fillId="0" borderId="2" xfId="1" applyNumberFormat="1" applyFont="1" applyFill="1" applyAlignment="1">
      <alignment horizontal="center" vertical="center"/>
    </xf>
    <xf numFmtId="165" fontId="3" fillId="0" borderId="2" xfId="1" applyNumberFormat="1" applyFont="1" applyFill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2" fillId="0" borderId="2" xfId="1" applyFont="1" applyFill="1" applyAlignment="1">
      <alignment horizontal="right" vertical="center"/>
    </xf>
    <xf numFmtId="0" fontId="5" fillId="0" borderId="2" xfId="1" applyFont="1" applyFill="1" applyAlignment="1">
      <alignment vertical="center"/>
    </xf>
    <xf numFmtId="165" fontId="2" fillId="0" borderId="2" xfId="2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2" xfId="1" applyFont="1" applyFill="1" applyAlignment="1">
      <alignment horizontal="left" vertical="center" wrapText="1" indent="1"/>
    </xf>
    <xf numFmtId="49" fontId="10" fillId="0" borderId="2" xfId="0" applyNumberFormat="1" applyFont="1" applyBorder="1" applyAlignment="1">
      <alignment horizontal="left" vertical="center" wrapText="1"/>
    </xf>
    <xf numFmtId="49" fontId="10" fillId="0" borderId="2" xfId="0" applyNumberFormat="1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165" fontId="2" fillId="0" borderId="2" xfId="0" applyNumberFormat="1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164" fontId="2" fillId="0" borderId="2" xfId="1" applyNumberFormat="1" applyFont="1" applyFill="1" applyAlignment="1">
      <alignment horizontal="center" vertical="center" wrapText="1"/>
    </xf>
    <xf numFmtId="3" fontId="2" fillId="0" borderId="2" xfId="3" applyNumberFormat="1" applyFont="1" applyFill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2" fillId="0" borderId="0" xfId="0" applyFont="1" applyAlignment="1" applyProtection="1">
      <alignment horizontal="center" vertical="center" wrapText="1"/>
      <protection locked="0"/>
    </xf>
    <xf numFmtId="49" fontId="2" fillId="0" borderId="2" xfId="0" applyNumberFormat="1" applyFont="1" applyBorder="1" applyAlignment="1">
      <alignment horizontal="left" vertical="center" wrapText="1"/>
    </xf>
    <xf numFmtId="0" fontId="10" fillId="0" borderId="2" xfId="1" applyFont="1" applyFill="1" applyAlignment="1">
      <alignment horizontal="center" vertical="center" wrapText="1"/>
    </xf>
    <xf numFmtId="0" fontId="4" fillId="7" borderId="2" xfId="14" applyFont="1" applyAlignment="1">
      <alignment vertical="center"/>
    </xf>
    <xf numFmtId="0" fontId="10" fillId="7" borderId="2" xfId="14" applyFont="1" applyAlignment="1">
      <alignment horizontal="left" vertical="center" wrapText="1"/>
    </xf>
    <xf numFmtId="0" fontId="9" fillId="7" borderId="2" xfId="14" applyFont="1" applyAlignment="1">
      <alignment horizontal="center" vertical="center" wrapText="1"/>
    </xf>
    <xf numFmtId="0" fontId="9" fillId="7" borderId="2" xfId="14" applyFont="1" applyAlignment="1">
      <alignment horizontal="left" vertical="center" wrapText="1"/>
    </xf>
    <xf numFmtId="0" fontId="4" fillId="7" borderId="2" xfId="14" applyFont="1" applyAlignment="1">
      <alignment horizontal="center" vertical="center"/>
    </xf>
    <xf numFmtId="0" fontId="10" fillId="7" borderId="2" xfId="14" applyFont="1" applyAlignment="1">
      <alignment horizontal="center" vertical="center" wrapText="1"/>
    </xf>
    <xf numFmtId="2" fontId="4" fillId="7" borderId="2" xfId="14" applyNumberFormat="1" applyFont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9" fillId="5" borderId="1" xfId="0" applyFont="1" applyFill="1" applyBorder="1" applyAlignment="1">
      <alignment horizontal="center" vertical="center" wrapText="1"/>
    </xf>
    <xf numFmtId="0" fontId="4" fillId="2" borderId="0" xfId="0" applyFont="1" applyFill="1" applyAlignment="1" applyProtection="1">
      <alignment vertical="center" wrapText="1"/>
      <protection locked="0"/>
    </xf>
    <xf numFmtId="0" fontId="9" fillId="7" borderId="2" xfId="0" applyFont="1" applyFill="1" applyBorder="1" applyAlignment="1">
      <alignment horizontal="center" vertical="center" wrapText="1"/>
    </xf>
    <xf numFmtId="0" fontId="4" fillId="7" borderId="0" xfId="0" applyFont="1" applyFill="1" applyAlignment="1" applyProtection="1">
      <alignment vertical="center" wrapText="1"/>
      <protection locked="0"/>
    </xf>
    <xf numFmtId="0" fontId="9" fillId="7" borderId="2" xfId="0" applyFont="1" applyFill="1" applyBorder="1" applyAlignment="1">
      <alignment horizontal="left" vertical="center" wrapText="1"/>
    </xf>
    <xf numFmtId="0" fontId="10" fillId="7" borderId="2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left" vertical="center" wrapText="1"/>
    </xf>
    <xf numFmtId="0" fontId="10" fillId="6" borderId="1" xfId="0" applyFont="1" applyFill="1" applyBorder="1" applyAlignment="1">
      <alignment horizontal="left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4" fillId="7" borderId="2" xfId="0" applyFont="1" applyFill="1" applyBorder="1" applyAlignment="1" applyProtection="1">
      <alignment vertical="center" wrapText="1"/>
      <protection locked="0"/>
    </xf>
    <xf numFmtId="0" fontId="4" fillId="7" borderId="2" xfId="0" applyFont="1" applyFill="1" applyBorder="1" applyAlignment="1">
      <alignment vertical="center"/>
    </xf>
    <xf numFmtId="3" fontId="2" fillId="7" borderId="2" xfId="0" applyNumberFormat="1" applyFont="1" applyFill="1" applyBorder="1" applyAlignment="1">
      <alignment horizontal="center" vertical="center" wrapText="1"/>
    </xf>
    <xf numFmtId="165" fontId="2" fillId="7" borderId="2" xfId="0" applyNumberFormat="1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0" fillId="0" borderId="1" xfId="0" applyFont="1" applyBorder="1" applyAlignment="1">
      <alignment horizontal="center" vertical="center" wrapText="1"/>
    </xf>
    <xf numFmtId="0" fontId="4" fillId="0" borderId="0" xfId="0" applyFont="1" applyAlignment="1" applyProtection="1">
      <alignment vertical="center" wrapText="1"/>
      <protection locked="0"/>
    </xf>
    <xf numFmtId="0" fontId="4" fillId="0" borderId="2" xfId="0" applyFont="1" applyBorder="1" applyAlignment="1" applyProtection="1">
      <alignment vertical="center" wrapText="1"/>
      <protection locked="0"/>
    </xf>
    <xf numFmtId="3" fontId="10" fillId="6" borderId="1" xfId="0" applyNumberFormat="1" applyFont="1" applyFill="1" applyBorder="1" applyAlignment="1">
      <alignment horizontal="center" vertical="center" wrapText="1"/>
    </xf>
    <xf numFmtId="0" fontId="10" fillId="6" borderId="2" xfId="0" applyFont="1" applyFill="1" applyBorder="1" applyAlignment="1">
      <alignment horizontal="center" vertical="center" wrapText="1"/>
    </xf>
    <xf numFmtId="165" fontId="10" fillId="6" borderId="2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/>
    </xf>
    <xf numFmtId="3" fontId="2" fillId="6" borderId="1" xfId="0" applyNumberFormat="1" applyFont="1" applyFill="1" applyBorder="1" applyAlignment="1">
      <alignment horizontal="center" vertical="center" wrapText="1"/>
    </xf>
    <xf numFmtId="165" fontId="2" fillId="6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16" fillId="4" borderId="2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vertical="center"/>
    </xf>
    <xf numFmtId="0" fontId="16" fillId="4" borderId="1" xfId="0" applyFont="1" applyFill="1" applyBorder="1" applyAlignment="1">
      <alignment vertical="center"/>
    </xf>
    <xf numFmtId="0" fontId="13" fillId="8" borderId="3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 indent="1"/>
    </xf>
    <xf numFmtId="0" fontId="10" fillId="6" borderId="1" xfId="0" applyFont="1" applyFill="1" applyBorder="1" applyAlignment="1">
      <alignment horizontal="left" vertical="center" wrapText="1" indent="1"/>
    </xf>
    <xf numFmtId="0" fontId="10" fillId="0" borderId="0" xfId="0" applyFont="1" applyAlignment="1">
      <alignment horizontal="left" vertical="center" indent="1"/>
    </xf>
    <xf numFmtId="0" fontId="2" fillId="0" borderId="0" xfId="0" applyFont="1" applyAlignment="1">
      <alignment horizontal="left" vertical="center" wrapText="1" indent="1"/>
    </xf>
    <xf numFmtId="0" fontId="2" fillId="7" borderId="2" xfId="0" applyFont="1" applyFill="1" applyBorder="1" applyAlignment="1">
      <alignment horizontal="left" vertical="center" wrapText="1" indent="1"/>
    </xf>
    <xf numFmtId="0" fontId="10" fillId="7" borderId="2" xfId="0" applyFont="1" applyFill="1" applyBorder="1" applyAlignment="1">
      <alignment horizontal="left" vertical="center" wrapText="1" indent="1"/>
    </xf>
    <xf numFmtId="0" fontId="2" fillId="0" borderId="0" xfId="0" applyFont="1" applyAlignment="1" applyProtection="1">
      <alignment vertical="center" wrapText="1"/>
      <protection locked="0"/>
    </xf>
    <xf numFmtId="0" fontId="2" fillId="0" borderId="0" xfId="0" quotePrefix="1" applyFont="1" applyAlignment="1">
      <alignment horizontal="center" vertical="center"/>
    </xf>
    <xf numFmtId="3" fontId="2" fillId="0" borderId="0" xfId="0" quotePrefix="1" applyNumberFormat="1" applyFont="1" applyAlignment="1">
      <alignment horizontal="center" vertical="center"/>
    </xf>
    <xf numFmtId="0" fontId="2" fillId="0" borderId="2" xfId="1" applyFont="1" applyFill="1" applyAlignment="1">
      <alignment horizontal="left" vertical="center" wrapText="1"/>
    </xf>
    <xf numFmtId="0" fontId="3" fillId="0" borderId="2" xfId="1" applyFont="1" applyFill="1" applyAlignment="1">
      <alignment horizontal="left" vertical="center" indent="1"/>
    </xf>
    <xf numFmtId="0" fontId="14" fillId="0" borderId="2" xfId="1" applyFont="1" applyFill="1" applyAlignment="1">
      <alignment vertical="center"/>
    </xf>
    <xf numFmtId="0" fontId="10" fillId="0" borderId="2" xfId="0" applyFont="1" applyBorder="1" applyAlignment="1">
      <alignment horizontal="left" vertical="center" wrapText="1" indent="1"/>
    </xf>
    <xf numFmtId="165" fontId="2" fillId="0" borderId="0" xfId="0" applyNumberFormat="1" applyFont="1" applyAlignment="1" applyProtection="1">
      <alignment horizontal="center" vertical="center" wrapText="1"/>
      <protection locked="0"/>
    </xf>
    <xf numFmtId="2" fontId="2" fillId="0" borderId="0" xfId="0" applyNumberFormat="1" applyFont="1" applyAlignment="1" applyProtection="1">
      <alignment horizontal="center" vertical="center" wrapText="1"/>
      <protection locked="0"/>
    </xf>
    <xf numFmtId="43" fontId="2" fillId="0" borderId="2" xfId="6" applyFont="1" applyFill="1" applyBorder="1" applyAlignment="1">
      <alignment horizontal="center" vertical="center"/>
    </xf>
    <xf numFmtId="0" fontId="13" fillId="8" borderId="3" xfId="0" applyFont="1" applyFill="1" applyBorder="1" applyAlignment="1">
      <alignment horizontal="center" vertical="center" wrapText="1"/>
    </xf>
    <xf numFmtId="165" fontId="13" fillId="8" borderId="3" xfId="0" applyNumberFormat="1" applyFont="1" applyFill="1" applyBorder="1" applyAlignment="1">
      <alignment horizontal="center" vertical="center" wrapText="1"/>
    </xf>
    <xf numFmtId="0" fontId="13" fillId="8" borderId="2" xfId="14" applyFont="1" applyFill="1" applyAlignment="1">
      <alignment horizontal="center" vertical="center" wrapText="1"/>
    </xf>
    <xf numFmtId="0" fontId="3" fillId="9" borderId="2" xfId="0" applyFont="1" applyFill="1" applyBorder="1" applyAlignment="1">
      <alignment horizontal="left" vertical="top" wrapText="1"/>
    </xf>
    <xf numFmtId="49" fontId="2" fillId="0" borderId="2" xfId="4" applyNumberFormat="1" applyFont="1" applyFill="1" applyAlignment="1">
      <alignment horizontal="left" vertical="center" indent="1"/>
    </xf>
    <xf numFmtId="49" fontId="10" fillId="7" borderId="2" xfId="0" applyNumberFormat="1" applyFont="1" applyFill="1" applyBorder="1" applyAlignment="1">
      <alignment horizontal="center" vertical="center" wrapText="1"/>
    </xf>
    <xf numFmtId="0" fontId="9" fillId="7" borderId="2" xfId="1" applyFont="1" applyAlignment="1">
      <alignment horizontal="left" vertical="center" wrapText="1"/>
    </xf>
    <xf numFmtId="0" fontId="4" fillId="7" borderId="2" xfId="1" applyFont="1" applyAlignment="1" applyProtection="1">
      <alignment vertical="center" wrapText="1"/>
      <protection locked="0"/>
    </xf>
    <xf numFmtId="0" fontId="10" fillId="7" borderId="2" xfId="1" applyFont="1" applyAlignment="1">
      <alignment horizontal="left" vertical="center" wrapText="1"/>
    </xf>
    <xf numFmtId="0" fontId="10" fillId="7" borderId="2" xfId="1" applyFont="1" applyAlignment="1">
      <alignment horizontal="center" vertical="center" wrapText="1"/>
    </xf>
    <xf numFmtId="165" fontId="10" fillId="7" borderId="2" xfId="1" applyNumberFormat="1" applyFont="1" applyAlignment="1">
      <alignment horizontal="center" vertical="center" wrapText="1"/>
    </xf>
    <xf numFmtId="0" fontId="9" fillId="7" borderId="2" xfId="1" applyFont="1" applyAlignment="1">
      <alignment horizontal="center" vertical="center" wrapText="1"/>
    </xf>
    <xf numFmtId="3" fontId="10" fillId="7" borderId="2" xfId="0" applyNumberFormat="1" applyFont="1" applyFill="1" applyBorder="1" applyAlignment="1">
      <alignment horizontal="center" vertical="center" wrapText="1"/>
    </xf>
    <xf numFmtId="16" fontId="10" fillId="7" borderId="2" xfId="0" applyNumberFormat="1" applyFont="1" applyFill="1" applyBorder="1" applyAlignment="1">
      <alignment horizontal="center" vertical="center" wrapText="1"/>
    </xf>
    <xf numFmtId="2" fontId="10" fillId="7" borderId="2" xfId="0" applyNumberFormat="1" applyFont="1" applyFill="1" applyBorder="1" applyAlignment="1">
      <alignment horizontal="center" vertical="center" wrapText="1"/>
    </xf>
    <xf numFmtId="49" fontId="2" fillId="7" borderId="2" xfId="0" applyNumberFormat="1" applyFont="1" applyFill="1" applyBorder="1" applyAlignment="1">
      <alignment horizontal="center" vertical="center" wrapText="1"/>
    </xf>
    <xf numFmtId="37" fontId="3" fillId="7" borderId="2" xfId="7" applyNumberFormat="1" applyFont="1" applyAlignment="1">
      <alignment horizontal="left" vertical="center"/>
    </xf>
    <xf numFmtId="0" fontId="2" fillId="7" borderId="2" xfId="7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1" fontId="2" fillId="7" borderId="2" xfId="7" applyNumberFormat="1" applyFont="1" applyAlignment="1">
      <alignment horizontal="center" vertical="center"/>
    </xf>
    <xf numFmtId="0" fontId="2" fillId="7" borderId="2" xfId="7" applyFont="1" applyAlignment="1">
      <alignment horizontal="left" vertical="center"/>
    </xf>
    <xf numFmtId="0" fontId="16" fillId="7" borderId="2" xfId="0" applyFont="1" applyFill="1" applyBorder="1" applyAlignment="1">
      <alignment horizontal="left" vertical="center" wrapText="1"/>
    </xf>
    <xf numFmtId="0" fontId="9" fillId="7" borderId="2" xfId="0" applyFont="1" applyFill="1" applyBorder="1" applyAlignment="1">
      <alignment vertical="center"/>
    </xf>
    <xf numFmtId="0" fontId="16" fillId="7" borderId="2" xfId="0" applyFont="1" applyFill="1" applyBorder="1" applyAlignment="1">
      <alignment vertical="center"/>
    </xf>
    <xf numFmtId="0" fontId="10" fillId="7" borderId="2" xfId="1" applyFont="1" applyAlignment="1">
      <alignment horizontal="left" vertical="center" wrapText="1" indent="1"/>
    </xf>
    <xf numFmtId="0" fontId="2" fillId="0" borderId="2" xfId="1" applyFont="1" applyFill="1" applyAlignment="1">
      <alignment horizontal="center" vertical="center" wrapText="1"/>
    </xf>
    <xf numFmtId="0" fontId="9" fillId="7" borderId="2" xfId="0" applyFont="1" applyFill="1" applyBorder="1" applyAlignment="1">
      <alignment horizontal="left" vertical="center" wrapText="1" indent="1"/>
    </xf>
    <xf numFmtId="0" fontId="9" fillId="7" borderId="2" xfId="1" applyFont="1" applyAlignment="1">
      <alignment horizontal="left" vertical="center" wrapText="1" indent="1"/>
    </xf>
    <xf numFmtId="37" fontId="2" fillId="7" borderId="2" xfId="7" applyNumberFormat="1" applyFont="1" applyAlignment="1">
      <alignment horizontal="left" vertical="center" indent="1"/>
    </xf>
    <xf numFmtId="0" fontId="2" fillId="7" borderId="2" xfId="1" applyFont="1" applyAlignment="1" applyProtection="1">
      <alignment vertical="center" wrapText="1"/>
      <protection locked="0"/>
    </xf>
    <xf numFmtId="0" fontId="2" fillId="7" borderId="2" xfId="1" applyFont="1" applyAlignment="1">
      <alignment horizontal="center" vertical="center" wrapText="1"/>
    </xf>
    <xf numFmtId="0" fontId="10" fillId="7" borderId="2" xfId="1" quotePrefix="1" applyFont="1" applyAlignment="1">
      <alignment horizontal="center" vertical="center" wrapText="1"/>
    </xf>
    <xf numFmtId="0" fontId="10" fillId="7" borderId="2" xfId="0" quotePrefix="1" applyFont="1" applyFill="1" applyBorder="1" applyAlignment="1">
      <alignment horizontal="center" vertical="center" wrapText="1"/>
    </xf>
    <xf numFmtId="49" fontId="10" fillId="7" borderId="2" xfId="0" quotePrefix="1" applyNumberFormat="1" applyFont="1" applyFill="1" applyBorder="1" applyAlignment="1">
      <alignment horizontal="center" vertical="center" wrapText="1"/>
    </xf>
    <xf numFmtId="49" fontId="4" fillId="7" borderId="2" xfId="0" applyNumberFormat="1" applyFont="1" applyFill="1" applyBorder="1" applyAlignment="1" applyProtection="1">
      <alignment vertical="center" wrapText="1"/>
      <protection locked="0"/>
    </xf>
    <xf numFmtId="0" fontId="10" fillId="7" borderId="2" xfId="13" applyFont="1" applyAlignment="1">
      <alignment horizontal="center" vertical="center" wrapText="1"/>
    </xf>
    <xf numFmtId="0" fontId="10" fillId="7" borderId="2" xfId="10" applyFont="1" applyAlignment="1">
      <alignment horizontal="center" vertical="center" wrapText="1"/>
    </xf>
    <xf numFmtId="0" fontId="10" fillId="7" borderId="2" xfId="9" applyFont="1" applyAlignment="1">
      <alignment horizontal="center" vertical="center" wrapText="1"/>
    </xf>
    <xf numFmtId="0" fontId="10" fillId="7" borderId="2" xfId="8" applyFont="1" applyAlignment="1">
      <alignment horizontal="center" vertical="center" wrapText="1"/>
    </xf>
    <xf numFmtId="0" fontId="10" fillId="7" borderId="2" xfId="11" applyFont="1" applyAlignment="1">
      <alignment horizontal="center" vertical="center" wrapText="1"/>
    </xf>
    <xf numFmtId="165" fontId="10" fillId="7" borderId="2" xfId="0" applyNumberFormat="1" applyFont="1" applyFill="1" applyBorder="1" applyAlignment="1">
      <alignment horizontal="center" vertical="center" wrapText="1"/>
    </xf>
    <xf numFmtId="2" fontId="10" fillId="6" borderId="1" xfId="0" applyNumberFormat="1" applyFont="1" applyFill="1" applyBorder="1" applyAlignment="1">
      <alignment horizontal="center" vertical="center" wrapText="1"/>
    </xf>
    <xf numFmtId="0" fontId="15" fillId="3" borderId="1" xfId="5" applyFont="1" applyFill="1" applyBorder="1" applyAlignment="1">
      <alignment vertical="center"/>
    </xf>
    <xf numFmtId="0" fontId="15" fillId="4" borderId="1" xfId="5" applyFont="1" applyFill="1" applyBorder="1" applyAlignment="1">
      <alignment vertical="center"/>
    </xf>
    <xf numFmtId="0" fontId="15" fillId="0" borderId="0" xfId="5" applyFont="1" applyAlignment="1">
      <alignment vertical="center"/>
    </xf>
    <xf numFmtId="0" fontId="15" fillId="0" borderId="0" xfId="5" applyFont="1" applyAlignment="1">
      <alignment horizontal="left" vertical="center"/>
    </xf>
    <xf numFmtId="0" fontId="15" fillId="7" borderId="2" xfId="5" applyFont="1" applyFill="1" applyBorder="1" applyAlignment="1">
      <alignment vertical="center"/>
    </xf>
  </cellXfs>
  <cellStyles count="16">
    <cellStyle name="Comma" xfId="6" builtinId="3"/>
    <cellStyle name="Comma 2" xfId="2" xr:uid="{926D01B5-A3F8-47B7-986E-09AC7AFEEBDE}"/>
    <cellStyle name="Comma 2 2" xfId="3" xr:uid="{E50AE61A-88A5-47B4-A988-69CBD6DB9701}"/>
    <cellStyle name="Hyperlink" xfId="5" builtinId="8"/>
    <cellStyle name="Hyperlink 2" xfId="4" xr:uid="{14D06510-0EAD-40FA-884A-0C6154367703}"/>
    <cellStyle name="Hyperlink 3" xfId="15" xr:uid="{C5353A7D-90C1-481A-A390-61D06E2C14ED}"/>
    <cellStyle name="Normal" xfId="0" builtinId="0"/>
    <cellStyle name="Normal 2" xfId="1" xr:uid="{F13AF4F5-886D-452E-95DF-BE71467A36CE}"/>
    <cellStyle name="Normal 2 2" xfId="14" xr:uid="{EEF51C3A-3829-4EF9-AA0D-85502A445F4F}"/>
    <cellStyle name="Normal 2 2 2" xfId="7" xr:uid="{C4324765-CAB8-4DFF-8652-00CBE156031F}"/>
    <cellStyle name="Normal 3" xfId="8" xr:uid="{1DB8A5C0-3989-49A7-B5BB-C166633AA5D9}"/>
    <cellStyle name="Normal 4" xfId="9" xr:uid="{26AEC293-E97C-4E20-9DB1-F25CC04D4501}"/>
    <cellStyle name="Normal 5" xfId="10" xr:uid="{F30789EA-0564-4C3A-B28D-E04C44180E61}"/>
    <cellStyle name="Normal 6" xfId="11" xr:uid="{B31DDBE3-ABC6-4280-96A7-677D089FB4A2}"/>
    <cellStyle name="Normal 7" xfId="12" xr:uid="{AE8F0582-78CB-4AB8-A131-A70C0CFDA8C5}"/>
    <cellStyle name="Normal 8" xfId="13" xr:uid="{1ED3AFF3-CE63-4F18-A1DF-AC0A82049D19}"/>
  </cellStyles>
  <dxfs count="0"/>
  <tableStyles count="0" defaultTableStyle="TableStyleMedium9" defaultPivotStyle="PivotStyleLight16"/>
  <colors>
    <mruColors>
      <color rgb="FF0000FF"/>
      <color rgb="FF99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mailto:JQC@Gallery%20Shoppe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mailto:T2@Ap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801C9C-BD0C-4AD6-9863-98FA71B15DEA}">
  <sheetPr>
    <outlinePr summaryBelow="0"/>
  </sheetPr>
  <dimension ref="A1:B47"/>
  <sheetViews>
    <sheetView tabSelected="1" zoomScaleNormal="100" zoomScaleSheetLayoutView="110" workbookViewId="0">
      <selection activeCell="F7" sqref="F7"/>
    </sheetView>
  </sheetViews>
  <sheetFormatPr defaultRowHeight="15" customHeight="1" x14ac:dyDescent="0.25"/>
  <cols>
    <col min="1" max="1" width="12.7109375" style="80" customWidth="1"/>
    <col min="2" max="2" width="61.7109375" style="80" customWidth="1"/>
    <col min="3" max="16384" width="9.140625" style="80"/>
  </cols>
  <sheetData>
    <row r="1" spans="1:2" ht="60" customHeight="1" x14ac:dyDescent="0.25">
      <c r="A1" s="139" t="s">
        <v>2760</v>
      </c>
      <c r="B1" s="139"/>
    </row>
    <row r="2" spans="1:2" ht="15" customHeight="1" x14ac:dyDescent="0.25">
      <c r="A2" s="81"/>
      <c r="B2" s="82"/>
    </row>
    <row r="3" spans="1:2" ht="15" customHeight="1" x14ac:dyDescent="0.25">
      <c r="A3" s="82" t="s">
        <v>0</v>
      </c>
      <c r="B3" s="83" t="s">
        <v>1</v>
      </c>
    </row>
    <row r="4" spans="1:2" ht="15" customHeight="1" x14ac:dyDescent="0.25">
      <c r="A4" s="84">
        <v>15.1</v>
      </c>
      <c r="B4" s="179" t="s">
        <v>2761</v>
      </c>
    </row>
    <row r="5" spans="1:2" ht="15" customHeight="1" x14ac:dyDescent="0.25">
      <c r="A5" s="84"/>
      <c r="B5" s="180" t="s">
        <v>2762</v>
      </c>
    </row>
    <row r="6" spans="1:2" ht="15" customHeight="1" x14ac:dyDescent="0.25">
      <c r="A6" s="85"/>
      <c r="B6" s="81"/>
    </row>
    <row r="7" spans="1:2" ht="15" customHeight="1" x14ac:dyDescent="0.25">
      <c r="A7" s="84">
        <v>15.2</v>
      </c>
      <c r="B7" s="179" t="s">
        <v>2763</v>
      </c>
    </row>
    <row r="8" spans="1:2" ht="15" customHeight="1" x14ac:dyDescent="0.25">
      <c r="A8" s="84"/>
      <c r="B8" s="180" t="s">
        <v>2764</v>
      </c>
    </row>
    <row r="9" spans="1:2" ht="15" customHeight="1" x14ac:dyDescent="0.25">
      <c r="A9" s="85"/>
      <c r="B9" s="81"/>
    </row>
    <row r="10" spans="1:2" ht="15" customHeight="1" x14ac:dyDescent="0.25">
      <c r="A10" s="84">
        <v>15.3</v>
      </c>
      <c r="B10" s="181" t="s">
        <v>2751</v>
      </c>
    </row>
    <row r="11" spans="1:2" ht="15" customHeight="1" x14ac:dyDescent="0.25">
      <c r="A11" s="84"/>
      <c r="B11" s="181" t="s">
        <v>2782</v>
      </c>
    </row>
    <row r="12" spans="1:2" ht="15" customHeight="1" x14ac:dyDescent="0.25">
      <c r="A12" s="85"/>
      <c r="B12" s="81"/>
    </row>
    <row r="13" spans="1:2" ht="15" customHeight="1" x14ac:dyDescent="0.25">
      <c r="A13" s="84">
        <v>15.4</v>
      </c>
      <c r="B13" s="179" t="s">
        <v>2765</v>
      </c>
    </row>
    <row r="14" spans="1:2" ht="15" customHeight="1" x14ac:dyDescent="0.25">
      <c r="A14" s="84"/>
      <c r="B14" s="180" t="s">
        <v>2766</v>
      </c>
    </row>
    <row r="15" spans="1:2" ht="15" customHeight="1" x14ac:dyDescent="0.25">
      <c r="A15" s="85"/>
      <c r="B15" s="81"/>
    </row>
    <row r="16" spans="1:2" ht="15" customHeight="1" x14ac:dyDescent="0.25">
      <c r="A16" s="84">
        <v>15.5</v>
      </c>
      <c r="B16" s="182" t="s">
        <v>1600</v>
      </c>
    </row>
    <row r="17" spans="1:2" ht="15" customHeight="1" x14ac:dyDescent="0.25">
      <c r="A17" s="84"/>
      <c r="B17" s="182" t="s">
        <v>1601</v>
      </c>
    </row>
    <row r="18" spans="1:2" ht="15" customHeight="1" x14ac:dyDescent="0.25">
      <c r="A18" s="85"/>
      <c r="B18" s="81"/>
    </row>
    <row r="19" spans="1:2" ht="15" customHeight="1" x14ac:dyDescent="0.25">
      <c r="A19" s="84">
        <v>15.6</v>
      </c>
      <c r="B19" s="179" t="s">
        <v>2767</v>
      </c>
    </row>
    <row r="20" spans="1:2" ht="15" customHeight="1" x14ac:dyDescent="0.25">
      <c r="A20" s="84"/>
      <c r="B20" s="180" t="s">
        <v>2768</v>
      </c>
    </row>
    <row r="21" spans="1:2" ht="15" customHeight="1" x14ac:dyDescent="0.25">
      <c r="A21" s="85"/>
      <c r="B21" s="81"/>
    </row>
    <row r="22" spans="1:2" ht="15" customHeight="1" x14ac:dyDescent="0.25">
      <c r="A22" s="84">
        <v>15.7</v>
      </c>
      <c r="B22" s="182" t="s">
        <v>1137</v>
      </c>
    </row>
    <row r="23" spans="1:2" ht="15" customHeight="1" x14ac:dyDescent="0.25">
      <c r="A23" s="84"/>
      <c r="B23" s="182" t="s">
        <v>1138</v>
      </c>
    </row>
    <row r="24" spans="1:2" ht="15" customHeight="1" x14ac:dyDescent="0.25">
      <c r="A24" s="85"/>
      <c r="B24" s="81"/>
    </row>
    <row r="25" spans="1:2" ht="15" customHeight="1" x14ac:dyDescent="0.25">
      <c r="A25" s="84">
        <v>15.8</v>
      </c>
      <c r="B25" s="179" t="s">
        <v>2812</v>
      </c>
    </row>
    <row r="26" spans="1:2" ht="15" customHeight="1" x14ac:dyDescent="0.25">
      <c r="A26" s="84"/>
      <c r="B26" s="180" t="s">
        <v>2811</v>
      </c>
    </row>
    <row r="27" spans="1:2" ht="15" customHeight="1" x14ac:dyDescent="0.25">
      <c r="A27" s="85"/>
      <c r="B27" s="81"/>
    </row>
    <row r="28" spans="1:2" ht="15" customHeight="1" x14ac:dyDescent="0.25">
      <c r="A28" s="84">
        <v>15.9</v>
      </c>
      <c r="B28" s="183" t="s">
        <v>2769</v>
      </c>
    </row>
    <row r="29" spans="1:2" ht="15" customHeight="1" x14ac:dyDescent="0.25">
      <c r="A29" s="84"/>
      <c r="B29" s="183" t="s">
        <v>2770</v>
      </c>
    </row>
    <row r="30" spans="1:2" ht="15" customHeight="1" x14ac:dyDescent="0.25">
      <c r="A30" s="85"/>
      <c r="B30" s="81"/>
    </row>
    <row r="31" spans="1:2" ht="15" customHeight="1" x14ac:dyDescent="0.25">
      <c r="A31" s="86">
        <v>15.1</v>
      </c>
      <c r="B31" s="179" t="s">
        <v>2771</v>
      </c>
    </row>
    <row r="32" spans="1:2" ht="15" customHeight="1" x14ac:dyDescent="0.25">
      <c r="A32" s="84"/>
      <c r="B32" s="180" t="s">
        <v>2772</v>
      </c>
    </row>
    <row r="33" spans="1:2" ht="15" customHeight="1" x14ac:dyDescent="0.25">
      <c r="A33" s="84"/>
    </row>
    <row r="34" spans="1:2" ht="15" customHeight="1" x14ac:dyDescent="0.25">
      <c r="A34" s="84">
        <v>15.11</v>
      </c>
      <c r="B34" s="183" t="s">
        <v>2773</v>
      </c>
    </row>
    <row r="35" spans="1:2" ht="15" customHeight="1" x14ac:dyDescent="0.25">
      <c r="A35" s="84"/>
      <c r="B35" s="183" t="s">
        <v>2774</v>
      </c>
    </row>
    <row r="36" spans="1:2" ht="15" customHeight="1" x14ac:dyDescent="0.25">
      <c r="A36" s="84"/>
    </row>
    <row r="37" spans="1:2" ht="15" customHeight="1" x14ac:dyDescent="0.25">
      <c r="A37" s="84">
        <v>15.12</v>
      </c>
      <c r="B37" s="181" t="s">
        <v>832</v>
      </c>
    </row>
    <row r="38" spans="1:2" ht="15" customHeight="1" x14ac:dyDescent="0.25">
      <c r="A38" s="84"/>
      <c r="B38" s="181" t="s">
        <v>831</v>
      </c>
    </row>
    <row r="39" spans="1:2" ht="15" customHeight="1" x14ac:dyDescent="0.25">
      <c r="A39" s="84"/>
    </row>
    <row r="40" spans="1:2" ht="15" customHeight="1" x14ac:dyDescent="0.25">
      <c r="A40" s="84">
        <v>15.13</v>
      </c>
      <c r="B40" s="179" t="s">
        <v>2775</v>
      </c>
    </row>
    <row r="41" spans="1:2" ht="15" customHeight="1" x14ac:dyDescent="0.25">
      <c r="B41" s="180" t="s">
        <v>2776</v>
      </c>
    </row>
    <row r="43" spans="1:2" ht="15" customHeight="1" x14ac:dyDescent="0.25">
      <c r="A43" s="84">
        <v>15.14</v>
      </c>
      <c r="B43" s="179" t="s">
        <v>2980</v>
      </c>
    </row>
    <row r="44" spans="1:2" ht="15" customHeight="1" x14ac:dyDescent="0.25">
      <c r="B44" s="180" t="s">
        <v>2777</v>
      </c>
    </row>
    <row r="46" spans="1:2" ht="15" customHeight="1" x14ac:dyDescent="0.25">
      <c r="A46" s="84">
        <v>15.15</v>
      </c>
      <c r="B46" s="179" t="s">
        <v>2778</v>
      </c>
    </row>
    <row r="47" spans="1:2" ht="15" customHeight="1" x14ac:dyDescent="0.25">
      <c r="B47" s="180" t="s">
        <v>2779</v>
      </c>
    </row>
  </sheetData>
  <mergeCells count="1">
    <mergeCell ref="A1:B1"/>
  </mergeCells>
  <hyperlinks>
    <hyperlink ref="B4:B5" location="'Table 15.1'!A1" display="Harga Harta Tanah Kediaman" xr:uid="{8253FE29-50B8-4E34-9E51-7E8E4A2593A1}"/>
    <hyperlink ref="B7:B8" location="'Table 15.2'!A1" display="Harga Tanah Bangunan Kediaman" xr:uid="{43DCA234-13BD-4B87-BE58-7067341087A6}"/>
    <hyperlink ref="B10:B11" location="'Table 15.3'!A1" display="Sewaan Harta Tanah Kediaman " xr:uid="{6FF6C2D8-CE6B-4B46-9A73-442A00DD7A07}"/>
    <hyperlink ref="B13:B14" location="'Table 15.4'!A1" display="Harga Kedai" xr:uid="{A7CE06A2-1054-458C-85FD-19F0CBB6F0E3}"/>
    <hyperlink ref="B16:B17" location="'Table 15.5'!A1" display="Sewaan Tingkat Bawah Kedai" xr:uid="{10AAED77-B8B9-4A9E-A0A7-D3D4FF9D1F1B}"/>
    <hyperlink ref="B19:B20" location="'Table 15.6'!A1" display="Harga Pangsapuri Servis/SOHO/SOFO/SOVO" xr:uid="{950C81CD-2863-4D46-8FAE-973A7A6ADD7C}"/>
    <hyperlink ref="B22:B23" location="'Table 15.7'!A1" display="Sewaan Pangsapuri Khidmat dan SOHO" xr:uid="{39628F0D-649A-4F13-9283-FC1516170B8F}"/>
    <hyperlink ref="B25:B26" location="'Table 15.8'!A1" display="Harga Ruang Niaga Dalam Kompleks Perniagaan" xr:uid="{E0F00EA8-C646-4169-8964-D481C85A7439}"/>
    <hyperlink ref="B28:B29" location="'Table 15.9'!A1" display="Sewaan Ruang Niaga Dalam Kompleks Perniagaan" xr:uid="{078F9C91-540A-4EAC-9F9A-AC28AEF17D42}"/>
    <hyperlink ref="B31:B32" location="'Table 15.10'!A1" display="Harga Ruang Dalam Bangunan Pejabat Binaan Khas" xr:uid="{23FF5A2E-C860-4052-86AD-C1179FF14B54}"/>
    <hyperlink ref="B34:B35" location="'Table 15.11'!A1" display="Sewaan Pejabat Binaan Khas" xr:uid="{9D5095F2-148C-42DC-AB85-3E263276B6A5}"/>
    <hyperlink ref="B37:B38" location="'Table 15.12'!A1" display="Sewaan Ruang Pejabat Dalam Kedai" xr:uid="{20CDA32E-A5D2-426C-92DD-7553F8EC24FA}"/>
    <hyperlink ref="B40:B41" location="'Table 15.13'!A1" display="Harga Harta Tanah Perindustrian" xr:uid="{212BC37C-20F0-4D05-AF49-481ADB689967}"/>
    <hyperlink ref="B43:B44" location="'Table 15.14'!A1" display="Harga Harta Pertanian" xr:uid="{00A790A6-7316-4B07-B825-71BF02774393}"/>
    <hyperlink ref="B46:B47" location="'Table 15.15'!A1" display="Harga Tanah Pembangunan" xr:uid="{33F30C02-B403-43C3-AC30-D2F012C7214D}"/>
  </hyperlinks>
  <pageMargins left="0" right="0" top="0" bottom="0" header="0" footer="0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00FF"/>
    <outlinePr summaryBelow="0"/>
  </sheetPr>
  <dimension ref="A1:G486"/>
  <sheetViews>
    <sheetView zoomScaleNormal="100" workbookViewId="0">
      <pane ySplit="6" topLeftCell="A7" activePane="bottomLeft" state="frozen"/>
      <selection pane="bottomLeft"/>
    </sheetView>
  </sheetViews>
  <sheetFormatPr defaultRowHeight="15" customHeight="1" x14ac:dyDescent="0.25"/>
  <cols>
    <col min="1" max="1" width="47.85546875" style="89" bestFit="1" customWidth="1"/>
    <col min="2" max="7" width="23.7109375" style="89" customWidth="1"/>
    <col min="8" max="16384" width="9.140625" style="89"/>
  </cols>
  <sheetData>
    <row r="1" spans="1:7" ht="15" customHeight="1" x14ac:dyDescent="0.25">
      <c r="A1" s="118" t="s">
        <v>2780</v>
      </c>
      <c r="B1" s="118"/>
      <c r="C1" s="118"/>
      <c r="D1" s="118"/>
      <c r="E1" s="118"/>
      <c r="F1" s="118"/>
      <c r="G1" s="118"/>
    </row>
    <row r="2" spans="1:7" ht="15" customHeight="1" x14ac:dyDescent="0.25">
      <c r="A2" s="118" t="s">
        <v>2761</v>
      </c>
      <c r="B2" s="119"/>
      <c r="C2" s="119"/>
      <c r="D2" s="119"/>
      <c r="E2" s="119"/>
      <c r="F2" s="119"/>
      <c r="G2" s="119"/>
    </row>
    <row r="3" spans="1:7" ht="15" customHeight="1" x14ac:dyDescent="0.25">
      <c r="A3" s="119" t="s">
        <v>2762</v>
      </c>
      <c r="B3" s="117"/>
      <c r="C3" s="117"/>
      <c r="D3" s="117"/>
      <c r="E3" s="117"/>
      <c r="F3" s="117"/>
      <c r="G3" s="117"/>
    </row>
    <row r="4" spans="1:7" ht="15" customHeight="1" x14ac:dyDescent="0.25">
      <c r="A4" s="117"/>
      <c r="B4" s="117"/>
      <c r="C4" s="117"/>
      <c r="D4" s="117"/>
      <c r="E4" s="117"/>
      <c r="F4" s="117"/>
      <c r="G4" s="117"/>
    </row>
    <row r="5" spans="1:7" ht="39.950000000000003" customHeight="1" x14ac:dyDescent="0.25">
      <c r="A5" s="137" t="s">
        <v>2</v>
      </c>
      <c r="B5" s="137" t="s">
        <v>3</v>
      </c>
      <c r="C5" s="137" t="s">
        <v>4</v>
      </c>
      <c r="D5" s="137" t="s">
        <v>5</v>
      </c>
      <c r="E5" s="137" t="s">
        <v>6</v>
      </c>
      <c r="F5" s="137"/>
      <c r="G5" s="137" t="s">
        <v>7</v>
      </c>
    </row>
    <row r="6" spans="1:7" ht="39.950000000000003" customHeight="1" x14ac:dyDescent="0.25">
      <c r="A6" s="137"/>
      <c r="B6" s="137"/>
      <c r="C6" s="137"/>
      <c r="D6" s="137"/>
      <c r="E6" s="120" t="s">
        <v>834</v>
      </c>
      <c r="F6" s="120" t="s">
        <v>835</v>
      </c>
      <c r="G6" s="137"/>
    </row>
    <row r="7" spans="1:7" ht="15" customHeight="1" x14ac:dyDescent="0.25">
      <c r="A7" s="90"/>
      <c r="B7" s="91"/>
      <c r="C7" s="91"/>
      <c r="D7" s="91"/>
      <c r="E7" s="91"/>
      <c r="F7" s="91"/>
      <c r="G7" s="91"/>
    </row>
    <row r="8" spans="1:7" ht="15" customHeight="1" x14ac:dyDescent="0.25">
      <c r="A8" s="140" t="s">
        <v>1800</v>
      </c>
      <c r="B8" s="140"/>
      <c r="C8" s="140"/>
      <c r="D8" s="140"/>
      <c r="E8" s="140"/>
      <c r="F8" s="140"/>
      <c r="G8" s="140"/>
    </row>
    <row r="9" spans="1:7" ht="15" customHeight="1" x14ac:dyDescent="0.25">
      <c r="A9" s="92"/>
      <c r="B9" s="93"/>
      <c r="C9" s="93"/>
      <c r="D9" s="93"/>
      <c r="E9" s="93"/>
      <c r="F9" s="93"/>
      <c r="G9" s="93"/>
    </row>
    <row r="10" spans="1:7" ht="15" customHeight="1" x14ac:dyDescent="0.25">
      <c r="A10" s="94" t="s">
        <v>1881</v>
      </c>
      <c r="B10" s="93"/>
      <c r="C10" s="93"/>
      <c r="D10" s="93"/>
      <c r="E10" s="93"/>
      <c r="F10" s="93"/>
      <c r="G10" s="93"/>
    </row>
    <row r="11" spans="1:7" ht="15" customHeight="1" x14ac:dyDescent="0.25">
      <c r="A11" s="121" t="s">
        <v>2037</v>
      </c>
      <c r="B11" s="95" t="s">
        <v>9</v>
      </c>
      <c r="C11" s="95" t="s">
        <v>56</v>
      </c>
      <c r="D11" s="95" t="s">
        <v>57</v>
      </c>
      <c r="E11" s="95" t="s">
        <v>12</v>
      </c>
      <c r="F11" s="95" t="s">
        <v>282</v>
      </c>
      <c r="G11" s="95" t="s">
        <v>14</v>
      </c>
    </row>
    <row r="12" spans="1:7" ht="15" customHeight="1" x14ac:dyDescent="0.25">
      <c r="A12" s="121" t="s">
        <v>2185</v>
      </c>
      <c r="B12" s="95" t="s">
        <v>9</v>
      </c>
      <c r="C12" s="95" t="s">
        <v>44</v>
      </c>
      <c r="D12" s="95" t="s">
        <v>1801</v>
      </c>
      <c r="E12" s="95" t="s">
        <v>12</v>
      </c>
      <c r="F12" s="95" t="s">
        <v>282</v>
      </c>
      <c r="G12" s="95" t="s">
        <v>14</v>
      </c>
    </row>
    <row r="13" spans="1:7" ht="15" customHeight="1" x14ac:dyDescent="0.25">
      <c r="A13" s="92"/>
      <c r="B13" s="93"/>
      <c r="C13" s="93"/>
      <c r="D13" s="93"/>
      <c r="E13" s="93"/>
      <c r="F13" s="93"/>
      <c r="G13" s="93"/>
    </row>
    <row r="14" spans="1:7" ht="15" customHeight="1" x14ac:dyDescent="0.25">
      <c r="A14" s="140" t="s">
        <v>1802</v>
      </c>
      <c r="B14" s="140"/>
      <c r="C14" s="140"/>
      <c r="D14" s="140"/>
      <c r="E14" s="140"/>
      <c r="F14" s="140"/>
      <c r="G14" s="140"/>
    </row>
    <row r="15" spans="1:7" ht="15" customHeight="1" x14ac:dyDescent="0.25">
      <c r="A15" s="92"/>
      <c r="B15" s="93"/>
      <c r="C15" s="93"/>
      <c r="D15" s="93"/>
      <c r="E15" s="93"/>
      <c r="F15" s="93"/>
      <c r="G15" s="93"/>
    </row>
    <row r="16" spans="1:7" ht="15" customHeight="1" x14ac:dyDescent="0.25">
      <c r="A16" s="94" t="s">
        <v>1881</v>
      </c>
      <c r="B16" s="93"/>
      <c r="C16" s="93"/>
      <c r="D16" s="93"/>
      <c r="E16" s="93"/>
      <c r="F16" s="93"/>
      <c r="G16" s="93"/>
    </row>
    <row r="17" spans="1:7" ht="15" customHeight="1" x14ac:dyDescent="0.25">
      <c r="A17" s="121" t="s">
        <v>1883</v>
      </c>
      <c r="B17" s="95" t="s">
        <v>9</v>
      </c>
      <c r="C17" s="95" t="s">
        <v>31</v>
      </c>
      <c r="D17" s="95" t="s">
        <v>217</v>
      </c>
      <c r="E17" s="95" t="s">
        <v>1803</v>
      </c>
      <c r="F17" s="95" t="s">
        <v>1804</v>
      </c>
      <c r="G17" s="95" t="s">
        <v>291</v>
      </c>
    </row>
    <row r="18" spans="1:7" ht="15" customHeight="1" x14ac:dyDescent="0.25">
      <c r="A18" s="92"/>
      <c r="B18" s="93"/>
      <c r="C18" s="93"/>
      <c r="D18" s="93"/>
      <c r="E18" s="93"/>
      <c r="F18" s="93"/>
      <c r="G18" s="93"/>
    </row>
    <row r="19" spans="1:7" ht="15" customHeight="1" x14ac:dyDescent="0.25">
      <c r="A19" s="140" t="s">
        <v>8</v>
      </c>
      <c r="B19" s="140"/>
      <c r="C19" s="140"/>
      <c r="D19" s="140"/>
      <c r="E19" s="140"/>
      <c r="F19" s="140"/>
      <c r="G19" s="140"/>
    </row>
    <row r="20" spans="1:7" ht="15" customHeight="1" x14ac:dyDescent="0.25">
      <c r="A20" s="90"/>
      <c r="B20" s="91"/>
      <c r="C20" s="91"/>
      <c r="D20" s="91"/>
      <c r="E20" s="91"/>
      <c r="F20" s="91"/>
      <c r="G20" s="91"/>
    </row>
    <row r="21" spans="1:7" ht="15" customHeight="1" x14ac:dyDescent="0.25">
      <c r="A21" s="94" t="s">
        <v>836</v>
      </c>
      <c r="B21" s="91"/>
      <c r="C21" s="91"/>
      <c r="D21" s="91"/>
      <c r="E21" s="91"/>
      <c r="F21" s="91"/>
      <c r="G21" s="91"/>
    </row>
    <row r="22" spans="1:7" ht="15" customHeight="1" x14ac:dyDescent="0.25">
      <c r="A22" s="121" t="s">
        <v>1164</v>
      </c>
      <c r="B22" s="98" t="s">
        <v>9</v>
      </c>
      <c r="C22" s="98" t="s">
        <v>10</v>
      </c>
      <c r="D22" s="98" t="s">
        <v>11</v>
      </c>
      <c r="E22" s="98" t="s">
        <v>12</v>
      </c>
      <c r="F22" s="98" t="s">
        <v>13</v>
      </c>
      <c r="G22" s="98" t="s">
        <v>14</v>
      </c>
    </row>
    <row r="23" spans="1:7" ht="15" customHeight="1" x14ac:dyDescent="0.25">
      <c r="A23" s="96"/>
      <c r="B23" s="91"/>
      <c r="C23" s="91"/>
      <c r="D23" s="91"/>
      <c r="E23" s="91"/>
      <c r="F23" s="91"/>
      <c r="G23" s="91"/>
    </row>
    <row r="24" spans="1:7" ht="15" customHeight="1" x14ac:dyDescent="0.25">
      <c r="A24" s="96" t="s">
        <v>855</v>
      </c>
      <c r="B24" s="91"/>
      <c r="C24" s="91"/>
      <c r="D24" s="91"/>
      <c r="E24" s="91"/>
      <c r="F24" s="91"/>
      <c r="G24" s="91"/>
    </row>
    <row r="25" spans="1:7" ht="15" customHeight="1" x14ac:dyDescent="0.25">
      <c r="A25" s="121" t="s">
        <v>1746</v>
      </c>
      <c r="B25" s="98" t="s">
        <v>9</v>
      </c>
      <c r="C25" s="98" t="s">
        <v>15</v>
      </c>
      <c r="D25" s="98" t="s">
        <v>16</v>
      </c>
      <c r="E25" s="98" t="s">
        <v>17</v>
      </c>
      <c r="F25" s="98" t="s">
        <v>18</v>
      </c>
      <c r="G25" s="98" t="s">
        <v>19</v>
      </c>
    </row>
    <row r="26" spans="1:7" ht="15" customHeight="1" x14ac:dyDescent="0.25">
      <c r="A26" s="121" t="s">
        <v>1409</v>
      </c>
      <c r="B26" s="98" t="s">
        <v>9</v>
      </c>
      <c r="C26" s="98" t="s">
        <v>20</v>
      </c>
      <c r="D26" s="98" t="s">
        <v>21</v>
      </c>
      <c r="E26" s="98" t="s">
        <v>12</v>
      </c>
      <c r="F26" s="98" t="s">
        <v>22</v>
      </c>
      <c r="G26" s="98" t="s">
        <v>14</v>
      </c>
    </row>
    <row r="27" spans="1:7" ht="15" customHeight="1" x14ac:dyDescent="0.25">
      <c r="A27" s="121" t="s">
        <v>1172</v>
      </c>
      <c r="B27" s="98" t="s">
        <v>23</v>
      </c>
      <c r="C27" s="98" t="s">
        <v>24</v>
      </c>
      <c r="D27" s="98" t="s">
        <v>25</v>
      </c>
      <c r="E27" s="98" t="s">
        <v>12</v>
      </c>
      <c r="F27" s="98" t="s">
        <v>26</v>
      </c>
      <c r="G27" s="98" t="s">
        <v>14</v>
      </c>
    </row>
    <row r="28" spans="1:7" ht="15" customHeight="1" x14ac:dyDescent="0.25">
      <c r="A28" s="121" t="s">
        <v>1178</v>
      </c>
      <c r="B28" s="98" t="s">
        <v>9</v>
      </c>
      <c r="C28" s="98" t="s">
        <v>27</v>
      </c>
      <c r="D28" s="98" t="s">
        <v>28</v>
      </c>
      <c r="E28" s="98" t="s">
        <v>12</v>
      </c>
      <c r="F28" s="98" t="s">
        <v>22</v>
      </c>
      <c r="G28" s="98" t="s">
        <v>14</v>
      </c>
    </row>
    <row r="29" spans="1:7" ht="15" customHeight="1" x14ac:dyDescent="0.25">
      <c r="A29" s="121" t="s">
        <v>1182</v>
      </c>
      <c r="B29" s="98" t="s">
        <v>9</v>
      </c>
      <c r="C29" s="98" t="s">
        <v>29</v>
      </c>
      <c r="D29" s="98" t="s">
        <v>11</v>
      </c>
      <c r="E29" s="98" t="s">
        <v>12</v>
      </c>
      <c r="F29" s="98" t="s">
        <v>30</v>
      </c>
      <c r="G29" s="98" t="s">
        <v>14</v>
      </c>
    </row>
    <row r="30" spans="1:7" ht="15" customHeight="1" x14ac:dyDescent="0.25">
      <c r="A30" s="121" t="s">
        <v>1747</v>
      </c>
      <c r="B30" s="98" t="s">
        <v>9</v>
      </c>
      <c r="C30" s="98" t="s">
        <v>31</v>
      </c>
      <c r="D30" s="98" t="s">
        <v>32</v>
      </c>
      <c r="E30" s="98" t="s">
        <v>12</v>
      </c>
      <c r="F30" s="98" t="s">
        <v>33</v>
      </c>
      <c r="G30" s="98" t="s">
        <v>14</v>
      </c>
    </row>
    <row r="31" spans="1:7" ht="15" customHeight="1" x14ac:dyDescent="0.25">
      <c r="A31" s="96"/>
      <c r="B31" s="91"/>
      <c r="C31" s="91"/>
      <c r="D31" s="91"/>
      <c r="E31" s="91"/>
      <c r="F31" s="91"/>
      <c r="G31" s="91"/>
    </row>
    <row r="32" spans="1:7" ht="15" customHeight="1" x14ac:dyDescent="0.25">
      <c r="A32" s="96" t="s">
        <v>867</v>
      </c>
      <c r="B32" s="91"/>
      <c r="C32" s="91"/>
      <c r="D32" s="91"/>
      <c r="E32" s="91"/>
      <c r="F32" s="91"/>
      <c r="G32" s="91"/>
    </row>
    <row r="33" spans="1:7" ht="15" customHeight="1" x14ac:dyDescent="0.25">
      <c r="A33" s="122" t="s">
        <v>1191</v>
      </c>
      <c r="B33" s="98" t="s">
        <v>9</v>
      </c>
      <c r="C33" s="98" t="s">
        <v>34</v>
      </c>
      <c r="D33" s="98" t="s">
        <v>35</v>
      </c>
      <c r="E33" s="98" t="s">
        <v>12</v>
      </c>
      <c r="F33" s="98" t="s">
        <v>36</v>
      </c>
      <c r="G33" s="98" t="s">
        <v>14</v>
      </c>
    </row>
    <row r="34" spans="1:7" ht="15" customHeight="1" x14ac:dyDescent="0.25">
      <c r="A34" s="122" t="s">
        <v>1748</v>
      </c>
      <c r="B34" s="98" t="s">
        <v>9</v>
      </c>
      <c r="C34" s="98" t="s">
        <v>37</v>
      </c>
      <c r="D34" s="98" t="s">
        <v>28</v>
      </c>
      <c r="E34" s="98" t="s">
        <v>12</v>
      </c>
      <c r="F34" s="98" t="s">
        <v>36</v>
      </c>
      <c r="G34" s="98" t="s">
        <v>14</v>
      </c>
    </row>
    <row r="35" spans="1:7" ht="15" customHeight="1" x14ac:dyDescent="0.25">
      <c r="A35" s="122" t="s">
        <v>1749</v>
      </c>
      <c r="B35" s="98" t="s">
        <v>9</v>
      </c>
      <c r="C35" s="98" t="s">
        <v>38</v>
      </c>
      <c r="D35" s="98" t="s">
        <v>39</v>
      </c>
      <c r="E35" s="98" t="s">
        <v>12</v>
      </c>
      <c r="F35" s="98" t="s">
        <v>40</v>
      </c>
      <c r="G35" s="98" t="s">
        <v>14</v>
      </c>
    </row>
    <row r="36" spans="1:7" ht="15" customHeight="1" x14ac:dyDescent="0.25">
      <c r="A36" s="122" t="s">
        <v>1318</v>
      </c>
      <c r="B36" s="98" t="s">
        <v>9</v>
      </c>
      <c r="C36" s="98" t="s">
        <v>41</v>
      </c>
      <c r="D36" s="98" t="s">
        <v>42</v>
      </c>
      <c r="E36" s="98" t="s">
        <v>12</v>
      </c>
      <c r="F36" s="98" t="s">
        <v>43</v>
      </c>
      <c r="G36" s="98" t="s">
        <v>14</v>
      </c>
    </row>
    <row r="37" spans="1:7" ht="15" customHeight="1" x14ac:dyDescent="0.25">
      <c r="A37" s="96"/>
      <c r="B37" s="91"/>
      <c r="C37" s="91"/>
      <c r="D37" s="91"/>
      <c r="E37" s="91"/>
      <c r="F37" s="91"/>
      <c r="G37" s="91"/>
    </row>
    <row r="38" spans="1:7" ht="15" customHeight="1" x14ac:dyDescent="0.25">
      <c r="A38" s="96" t="s">
        <v>1004</v>
      </c>
      <c r="B38" s="91"/>
      <c r="C38" s="91"/>
      <c r="D38" s="91"/>
      <c r="E38" s="91"/>
      <c r="F38" s="91"/>
      <c r="G38" s="91"/>
    </row>
    <row r="39" spans="1:7" ht="15" customHeight="1" x14ac:dyDescent="0.25">
      <c r="A39" s="122" t="s">
        <v>1752</v>
      </c>
      <c r="B39" s="98" t="s">
        <v>9</v>
      </c>
      <c r="C39" s="98" t="s">
        <v>62</v>
      </c>
      <c r="D39" s="98" t="s">
        <v>63</v>
      </c>
      <c r="E39" s="98" t="s">
        <v>12</v>
      </c>
      <c r="F39" s="98" t="s">
        <v>64</v>
      </c>
      <c r="G39" s="98" t="s">
        <v>14</v>
      </c>
    </row>
    <row r="40" spans="1:7" ht="15" customHeight="1" x14ac:dyDescent="0.25">
      <c r="A40" s="96"/>
      <c r="B40" s="91"/>
      <c r="C40" s="91"/>
      <c r="D40" s="91"/>
      <c r="E40" s="91"/>
      <c r="F40" s="91"/>
      <c r="G40" s="91"/>
    </row>
    <row r="41" spans="1:7" ht="15" customHeight="1" x14ac:dyDescent="0.25">
      <c r="A41" s="96" t="s">
        <v>1008</v>
      </c>
      <c r="B41" s="91"/>
      <c r="C41" s="91"/>
      <c r="D41" s="91"/>
      <c r="E41" s="91"/>
      <c r="F41" s="91"/>
      <c r="G41" s="91"/>
    </row>
    <row r="42" spans="1:7" ht="15" customHeight="1" x14ac:dyDescent="0.25">
      <c r="A42" s="122" t="s">
        <v>1412</v>
      </c>
      <c r="B42" s="98" t="s">
        <v>23</v>
      </c>
      <c r="C42" s="98" t="s">
        <v>65</v>
      </c>
      <c r="D42" s="98" t="s">
        <v>66</v>
      </c>
      <c r="E42" s="98" t="s">
        <v>12</v>
      </c>
      <c r="F42" s="98" t="s">
        <v>67</v>
      </c>
      <c r="G42" s="98" t="s">
        <v>14</v>
      </c>
    </row>
    <row r="43" spans="1:7" ht="15" customHeight="1" x14ac:dyDescent="0.25">
      <c r="A43" s="122" t="s">
        <v>1756</v>
      </c>
      <c r="B43" s="98" t="s">
        <v>9</v>
      </c>
      <c r="C43" s="98" t="s">
        <v>68</v>
      </c>
      <c r="D43" s="98" t="s">
        <v>69</v>
      </c>
      <c r="E43" s="98" t="s">
        <v>70</v>
      </c>
      <c r="F43" s="98" t="s">
        <v>18</v>
      </c>
      <c r="G43" s="98" t="s">
        <v>71</v>
      </c>
    </row>
    <row r="44" spans="1:7" ht="15" customHeight="1" x14ac:dyDescent="0.25">
      <c r="A44" s="96"/>
      <c r="B44" s="91"/>
      <c r="C44" s="91"/>
      <c r="D44" s="91"/>
      <c r="E44" s="91"/>
      <c r="F44" s="91"/>
      <c r="G44" s="91"/>
    </row>
    <row r="45" spans="1:7" ht="15" customHeight="1" x14ac:dyDescent="0.25">
      <c r="A45" s="94" t="s">
        <v>1895</v>
      </c>
      <c r="B45" s="93"/>
      <c r="C45" s="93"/>
      <c r="D45" s="93"/>
      <c r="E45" s="93"/>
      <c r="F45" s="93"/>
      <c r="G45" s="93"/>
    </row>
    <row r="46" spans="1:7" ht="15" customHeight="1" x14ac:dyDescent="0.25">
      <c r="A46" s="121" t="s">
        <v>2191</v>
      </c>
      <c r="B46" s="95" t="s">
        <v>9</v>
      </c>
      <c r="C46" s="95" t="s">
        <v>1805</v>
      </c>
      <c r="D46" s="95" t="s">
        <v>99</v>
      </c>
      <c r="E46" s="95" t="s">
        <v>12</v>
      </c>
      <c r="F46" s="95" t="s">
        <v>121</v>
      </c>
      <c r="G46" s="95" t="s">
        <v>14</v>
      </c>
    </row>
    <row r="47" spans="1:7" ht="15" customHeight="1" x14ac:dyDescent="0.25">
      <c r="A47" s="121" t="s">
        <v>2186</v>
      </c>
      <c r="B47" s="95" t="s">
        <v>9</v>
      </c>
      <c r="C47" s="95" t="s">
        <v>98</v>
      </c>
      <c r="D47" s="95" t="s">
        <v>596</v>
      </c>
      <c r="E47" s="95" t="s">
        <v>12</v>
      </c>
      <c r="F47" s="95" t="s">
        <v>1806</v>
      </c>
      <c r="G47" s="95" t="s">
        <v>14</v>
      </c>
    </row>
    <row r="48" spans="1:7" ht="15" customHeight="1" x14ac:dyDescent="0.25">
      <c r="A48" s="88"/>
      <c r="B48" s="93"/>
      <c r="C48" s="93"/>
      <c r="D48" s="93"/>
      <c r="E48" s="93"/>
      <c r="F48" s="93"/>
      <c r="G48" s="93"/>
    </row>
    <row r="49" spans="1:7" ht="15" customHeight="1" x14ac:dyDescent="0.25">
      <c r="A49" s="96" t="s">
        <v>1012</v>
      </c>
      <c r="B49" s="91"/>
      <c r="C49" s="91"/>
      <c r="D49" s="91"/>
      <c r="E49" s="91"/>
      <c r="F49" s="91"/>
      <c r="G49" s="91"/>
    </row>
    <row r="50" spans="1:7" ht="15" customHeight="1" x14ac:dyDescent="0.25">
      <c r="A50" s="122" t="s">
        <v>1220</v>
      </c>
      <c r="B50" s="98" t="s">
        <v>9</v>
      </c>
      <c r="C50" s="98" t="s">
        <v>44</v>
      </c>
      <c r="D50" s="98" t="s">
        <v>45</v>
      </c>
      <c r="E50" s="98" t="s">
        <v>46</v>
      </c>
      <c r="F50" s="98" t="s">
        <v>13</v>
      </c>
      <c r="G50" s="98" t="s">
        <v>47</v>
      </c>
    </row>
    <row r="51" spans="1:7" ht="15" customHeight="1" x14ac:dyDescent="0.25">
      <c r="A51" s="122" t="s">
        <v>1750</v>
      </c>
      <c r="B51" s="98" t="s">
        <v>9</v>
      </c>
      <c r="C51" s="98" t="s">
        <v>48</v>
      </c>
      <c r="D51" s="98" t="s">
        <v>49</v>
      </c>
      <c r="E51" s="98" t="s">
        <v>12</v>
      </c>
      <c r="F51" s="98" t="s">
        <v>50</v>
      </c>
      <c r="G51" s="98" t="s">
        <v>14</v>
      </c>
    </row>
    <row r="52" spans="1:7" ht="15" customHeight="1" x14ac:dyDescent="0.25">
      <c r="A52" s="96"/>
      <c r="B52" s="91"/>
      <c r="C52" s="91"/>
      <c r="D52" s="91"/>
      <c r="E52" s="91"/>
      <c r="F52" s="91"/>
      <c r="G52" s="91"/>
    </row>
    <row r="53" spans="1:7" ht="15" customHeight="1" x14ac:dyDescent="0.25">
      <c r="A53" s="96" t="s">
        <v>1026</v>
      </c>
      <c r="B53" s="91"/>
      <c r="C53" s="91"/>
      <c r="D53" s="91"/>
      <c r="E53" s="91"/>
      <c r="F53" s="91"/>
      <c r="G53" s="91"/>
    </row>
    <row r="54" spans="1:7" ht="15" customHeight="1" x14ac:dyDescent="0.25">
      <c r="A54" s="122" t="s">
        <v>1751</v>
      </c>
      <c r="B54" s="98" t="s">
        <v>9</v>
      </c>
      <c r="C54" s="98" t="s">
        <v>51</v>
      </c>
      <c r="D54" s="98" t="s">
        <v>52</v>
      </c>
      <c r="E54" s="98" t="s">
        <v>12</v>
      </c>
      <c r="F54" s="98" t="s">
        <v>53</v>
      </c>
      <c r="G54" s="98" t="s">
        <v>14</v>
      </c>
    </row>
    <row r="55" spans="1:7" ht="15" customHeight="1" x14ac:dyDescent="0.25">
      <c r="A55" s="96"/>
      <c r="B55" s="91"/>
      <c r="C55" s="91"/>
      <c r="D55" s="91"/>
      <c r="E55" s="91"/>
      <c r="F55" s="91"/>
      <c r="G55" s="91"/>
    </row>
    <row r="56" spans="1:7" ht="15" customHeight="1" x14ac:dyDescent="0.25">
      <c r="A56" s="96" t="s">
        <v>1091</v>
      </c>
      <c r="B56" s="91"/>
      <c r="C56" s="91"/>
      <c r="D56" s="91"/>
      <c r="E56" s="91"/>
      <c r="F56" s="91"/>
      <c r="G56" s="91"/>
    </row>
    <row r="57" spans="1:7" ht="15" customHeight="1" x14ac:dyDescent="0.25">
      <c r="A57" s="122" t="s">
        <v>1753</v>
      </c>
      <c r="B57" s="98" t="s">
        <v>9</v>
      </c>
      <c r="C57" s="98" t="s">
        <v>31</v>
      </c>
      <c r="D57" s="98" t="s">
        <v>54</v>
      </c>
      <c r="E57" s="98" t="s">
        <v>12</v>
      </c>
      <c r="F57" s="98" t="s">
        <v>55</v>
      </c>
      <c r="G57" s="98" t="s">
        <v>14</v>
      </c>
    </row>
    <row r="58" spans="1:7" ht="15" customHeight="1" x14ac:dyDescent="0.25">
      <c r="A58" s="122" t="s">
        <v>1754</v>
      </c>
      <c r="B58" s="98" t="s">
        <v>23</v>
      </c>
      <c r="C58" s="98" t="s">
        <v>56</v>
      </c>
      <c r="D58" s="98" t="s">
        <v>57</v>
      </c>
      <c r="E58" s="98" t="s">
        <v>12</v>
      </c>
      <c r="F58" s="98" t="s">
        <v>58</v>
      </c>
      <c r="G58" s="98" t="s">
        <v>14</v>
      </c>
    </row>
    <row r="59" spans="1:7" ht="15" customHeight="1" x14ac:dyDescent="0.25">
      <c r="A59" s="122" t="s">
        <v>1755</v>
      </c>
      <c r="B59" s="98" t="s">
        <v>23</v>
      </c>
      <c r="C59" s="98" t="s">
        <v>59</v>
      </c>
      <c r="D59" s="98" t="s">
        <v>60</v>
      </c>
      <c r="E59" s="98" t="s">
        <v>12</v>
      </c>
      <c r="F59" s="98" t="s">
        <v>61</v>
      </c>
      <c r="G59" s="98" t="s">
        <v>14</v>
      </c>
    </row>
    <row r="60" spans="1:7" ht="15" customHeight="1" x14ac:dyDescent="0.25">
      <c r="A60" s="96"/>
      <c r="B60" s="91"/>
      <c r="C60" s="91"/>
      <c r="D60" s="91"/>
      <c r="E60" s="91"/>
      <c r="F60" s="91"/>
      <c r="G60" s="91"/>
    </row>
    <row r="61" spans="1:7" s="100" customFormat="1" ht="15" customHeight="1" x14ac:dyDescent="0.25">
      <c r="A61" s="94" t="s">
        <v>2381</v>
      </c>
      <c r="B61" s="99"/>
      <c r="C61" s="99"/>
      <c r="D61" s="99"/>
      <c r="E61" s="99"/>
      <c r="F61" s="99"/>
      <c r="G61" s="99"/>
    </row>
    <row r="62" spans="1:7" s="100" customFormat="1" ht="15" customHeight="1" x14ac:dyDescent="0.25">
      <c r="A62" s="123" t="s">
        <v>2382</v>
      </c>
      <c r="B62" s="95" t="s">
        <v>9</v>
      </c>
      <c r="C62" s="95" t="s">
        <v>2383</v>
      </c>
      <c r="D62" s="95" t="s">
        <v>118</v>
      </c>
      <c r="E62" s="95" t="s">
        <v>12</v>
      </c>
      <c r="F62" s="95" t="s">
        <v>43</v>
      </c>
      <c r="G62" s="95" t="s">
        <v>14</v>
      </c>
    </row>
    <row r="63" spans="1:7" s="100" customFormat="1" ht="15" customHeight="1" x14ac:dyDescent="0.25">
      <c r="A63" s="94"/>
      <c r="B63" s="99"/>
      <c r="C63" s="99"/>
      <c r="D63" s="99"/>
      <c r="E63" s="99"/>
      <c r="F63" s="99"/>
      <c r="G63" s="99"/>
    </row>
    <row r="64" spans="1:7" ht="15" customHeight="1" x14ac:dyDescent="0.25">
      <c r="A64" s="88" t="s">
        <v>1905</v>
      </c>
      <c r="B64" s="93"/>
      <c r="C64" s="93"/>
      <c r="D64" s="93"/>
      <c r="E64" s="93"/>
      <c r="F64" s="93"/>
      <c r="G64" s="93"/>
    </row>
    <row r="65" spans="1:7" ht="15" customHeight="1" x14ac:dyDescent="0.25">
      <c r="A65" s="121" t="s">
        <v>2187</v>
      </c>
      <c r="B65" s="95" t="s">
        <v>9</v>
      </c>
      <c r="C65" s="95" t="s">
        <v>98</v>
      </c>
      <c r="D65" s="95" t="s">
        <v>223</v>
      </c>
      <c r="E65" s="95" t="s">
        <v>12</v>
      </c>
      <c r="F65" s="95" t="s">
        <v>282</v>
      </c>
      <c r="G65" s="95" t="s">
        <v>14</v>
      </c>
    </row>
    <row r="66" spans="1:7" ht="15" customHeight="1" x14ac:dyDescent="0.25">
      <c r="A66" s="121" t="s">
        <v>1205</v>
      </c>
      <c r="B66" s="95" t="s">
        <v>9</v>
      </c>
      <c r="C66" s="95" t="s">
        <v>72</v>
      </c>
      <c r="D66" s="95" t="s">
        <v>16</v>
      </c>
      <c r="E66" s="95" t="s">
        <v>12</v>
      </c>
      <c r="F66" s="95" t="s">
        <v>18</v>
      </c>
      <c r="G66" s="95" t="s">
        <v>14</v>
      </c>
    </row>
    <row r="67" spans="1:7" ht="15" customHeight="1" x14ac:dyDescent="0.25">
      <c r="A67" s="88"/>
      <c r="B67" s="93"/>
      <c r="C67" s="93"/>
      <c r="D67" s="93"/>
      <c r="E67" s="93"/>
      <c r="F67" s="93"/>
      <c r="G67" s="93"/>
    </row>
    <row r="68" spans="1:7" ht="15" customHeight="1" x14ac:dyDescent="0.25">
      <c r="A68" s="88" t="s">
        <v>1881</v>
      </c>
      <c r="B68" s="93"/>
      <c r="C68" s="93"/>
      <c r="D68" s="93"/>
      <c r="E68" s="93"/>
      <c r="F68" s="93"/>
      <c r="G68" s="93"/>
    </row>
    <row r="69" spans="1:7" ht="15" customHeight="1" x14ac:dyDescent="0.25">
      <c r="A69" s="121" t="s">
        <v>1882</v>
      </c>
      <c r="B69" s="44" t="s">
        <v>23</v>
      </c>
      <c r="C69" s="44" t="s">
        <v>94</v>
      </c>
      <c r="D69" s="44" t="s">
        <v>1807</v>
      </c>
      <c r="E69" s="44" t="s">
        <v>121</v>
      </c>
      <c r="F69" s="44" t="s">
        <v>1808</v>
      </c>
      <c r="G69" s="44" t="s">
        <v>78</v>
      </c>
    </row>
    <row r="70" spans="1:7" ht="15" customHeight="1" x14ac:dyDescent="0.25">
      <c r="A70" s="121" t="s">
        <v>1940</v>
      </c>
      <c r="B70" s="95" t="s">
        <v>23</v>
      </c>
      <c r="C70" s="95" t="s">
        <v>1809</v>
      </c>
      <c r="D70" s="95" t="s">
        <v>60</v>
      </c>
      <c r="E70" s="95" t="s">
        <v>1810</v>
      </c>
      <c r="F70" s="95" t="s">
        <v>1811</v>
      </c>
      <c r="G70" s="95" t="s">
        <v>106</v>
      </c>
    </row>
    <row r="71" spans="1:7" s="18" customFormat="1" ht="15" customHeight="1" x14ac:dyDescent="0.25">
      <c r="A71" s="124" t="s">
        <v>2037</v>
      </c>
      <c r="B71" s="70" t="s">
        <v>9</v>
      </c>
      <c r="C71" s="70" t="s">
        <v>56</v>
      </c>
      <c r="D71" s="70" t="s">
        <v>112</v>
      </c>
      <c r="E71" s="70" t="s">
        <v>12</v>
      </c>
      <c r="F71" s="70" t="s">
        <v>46</v>
      </c>
      <c r="G71" s="70" t="s">
        <v>14</v>
      </c>
    </row>
    <row r="72" spans="1:7" ht="15" customHeight="1" x14ac:dyDescent="0.25">
      <c r="A72" s="121" t="s">
        <v>1887</v>
      </c>
      <c r="B72" s="95" t="s">
        <v>23</v>
      </c>
      <c r="C72" s="95" t="s">
        <v>96</v>
      </c>
      <c r="D72" s="95" t="s">
        <v>136</v>
      </c>
      <c r="E72" s="95" t="s">
        <v>12</v>
      </c>
      <c r="F72" s="95" t="s">
        <v>1812</v>
      </c>
      <c r="G72" s="95" t="s">
        <v>14</v>
      </c>
    </row>
    <row r="73" spans="1:7" ht="15" customHeight="1" x14ac:dyDescent="0.25">
      <c r="A73" s="121" t="s">
        <v>1888</v>
      </c>
      <c r="B73" s="95" t="s">
        <v>9</v>
      </c>
      <c r="C73" s="95" t="s">
        <v>1813</v>
      </c>
      <c r="D73" s="95" t="s">
        <v>1814</v>
      </c>
      <c r="E73" s="95" t="s">
        <v>12</v>
      </c>
      <c r="F73" s="95" t="s">
        <v>282</v>
      </c>
      <c r="G73" s="95" t="s">
        <v>14</v>
      </c>
    </row>
    <row r="74" spans="1:7" ht="15" customHeight="1" x14ac:dyDescent="0.25">
      <c r="A74" s="121" t="s">
        <v>2188</v>
      </c>
      <c r="B74" s="95" t="s">
        <v>9</v>
      </c>
      <c r="C74" s="95" t="s">
        <v>1815</v>
      </c>
      <c r="D74" s="95" t="s">
        <v>1816</v>
      </c>
      <c r="E74" s="95" t="s">
        <v>12</v>
      </c>
      <c r="F74" s="95" t="s">
        <v>282</v>
      </c>
      <c r="G74" s="95" t="s">
        <v>14</v>
      </c>
    </row>
    <row r="75" spans="1:7" ht="15" customHeight="1" x14ac:dyDescent="0.25">
      <c r="A75" s="121" t="s">
        <v>2189</v>
      </c>
      <c r="B75" s="95" t="s">
        <v>9</v>
      </c>
      <c r="C75" s="95" t="s">
        <v>112</v>
      </c>
      <c r="D75" s="95" t="s">
        <v>109</v>
      </c>
      <c r="E75" s="95" t="s">
        <v>12</v>
      </c>
      <c r="F75" s="95" t="s">
        <v>85</v>
      </c>
      <c r="G75" s="95" t="s">
        <v>14</v>
      </c>
    </row>
    <row r="76" spans="1:7" s="18" customFormat="1" ht="15" customHeight="1" x14ac:dyDescent="0.25">
      <c r="A76" s="124" t="s">
        <v>2190</v>
      </c>
      <c r="B76" s="49" t="s">
        <v>23</v>
      </c>
      <c r="C76" s="49" t="s">
        <v>1817</v>
      </c>
      <c r="D76" s="49" t="s">
        <v>1807</v>
      </c>
      <c r="E76" s="49" t="s">
        <v>12</v>
      </c>
      <c r="F76" s="49" t="s">
        <v>1818</v>
      </c>
      <c r="G76" s="49" t="s">
        <v>14</v>
      </c>
    </row>
    <row r="77" spans="1:7" ht="15" customHeight="1" x14ac:dyDescent="0.25">
      <c r="A77" s="94"/>
      <c r="B77" s="93"/>
      <c r="C77" s="93"/>
      <c r="D77" s="93"/>
      <c r="E77" s="93"/>
      <c r="F77" s="93"/>
      <c r="G77" s="93"/>
    </row>
    <row r="78" spans="1:7" ht="15" customHeight="1" x14ac:dyDescent="0.25">
      <c r="A78" s="96" t="s">
        <v>1126</v>
      </c>
      <c r="B78" s="91"/>
      <c r="C78" s="91"/>
      <c r="D78" s="91"/>
      <c r="E78" s="91"/>
      <c r="F78" s="91"/>
      <c r="G78" s="91"/>
    </row>
    <row r="79" spans="1:7" ht="15" customHeight="1" x14ac:dyDescent="0.25">
      <c r="A79" s="122" t="s">
        <v>1757</v>
      </c>
      <c r="B79" s="98" t="s">
        <v>9</v>
      </c>
      <c r="C79" s="98" t="s">
        <v>72</v>
      </c>
      <c r="D79" s="98" t="s">
        <v>73</v>
      </c>
      <c r="E79" s="98" t="s">
        <v>12</v>
      </c>
      <c r="F79" s="98" t="s">
        <v>74</v>
      </c>
      <c r="G79" s="98" t="s">
        <v>14</v>
      </c>
    </row>
    <row r="80" spans="1:7" ht="15" customHeight="1" x14ac:dyDescent="0.25">
      <c r="A80" s="94"/>
      <c r="B80" s="93"/>
      <c r="C80" s="93"/>
      <c r="D80" s="93"/>
      <c r="E80" s="93"/>
      <c r="F80" s="93"/>
      <c r="G80" s="93"/>
    </row>
    <row r="81" spans="1:7" ht="15" customHeight="1" x14ac:dyDescent="0.25">
      <c r="A81" s="140" t="s">
        <v>75</v>
      </c>
      <c r="B81" s="140"/>
      <c r="C81" s="140"/>
      <c r="D81" s="140"/>
      <c r="E81" s="140"/>
      <c r="F81" s="140"/>
      <c r="G81" s="140"/>
    </row>
    <row r="82" spans="1:7" ht="15" customHeight="1" x14ac:dyDescent="0.25">
      <c r="A82" s="90"/>
      <c r="B82" s="91"/>
      <c r="C82" s="91"/>
      <c r="D82" s="91"/>
      <c r="E82" s="91"/>
      <c r="F82" s="91"/>
      <c r="G82" s="91"/>
    </row>
    <row r="83" spans="1:7" ht="15" customHeight="1" x14ac:dyDescent="0.25">
      <c r="A83" s="96" t="s">
        <v>867</v>
      </c>
      <c r="B83" s="91"/>
      <c r="C83" s="91"/>
      <c r="D83" s="91"/>
      <c r="E83" s="91"/>
      <c r="F83" s="91"/>
      <c r="G83" s="91"/>
    </row>
    <row r="84" spans="1:7" s="18" customFormat="1" ht="15" customHeight="1" x14ac:dyDescent="0.25">
      <c r="A84" s="125" t="s">
        <v>1758</v>
      </c>
      <c r="B84" s="49" t="s">
        <v>9</v>
      </c>
      <c r="C84" s="49" t="s">
        <v>54</v>
      </c>
      <c r="D84" s="49" t="s">
        <v>76</v>
      </c>
      <c r="E84" s="49" t="s">
        <v>77</v>
      </c>
      <c r="F84" s="49" t="s">
        <v>18</v>
      </c>
      <c r="G84" s="49" t="s">
        <v>78</v>
      </c>
    </row>
    <row r="85" spans="1:7" s="18" customFormat="1" ht="15" customHeight="1" x14ac:dyDescent="0.25">
      <c r="A85" s="125" t="s">
        <v>1325</v>
      </c>
      <c r="B85" s="49" t="s">
        <v>9</v>
      </c>
      <c r="C85" s="49" t="s">
        <v>21</v>
      </c>
      <c r="D85" s="49" t="s">
        <v>25</v>
      </c>
      <c r="E85" s="49" t="s">
        <v>12</v>
      </c>
      <c r="F85" s="49" t="s">
        <v>33</v>
      </c>
      <c r="G85" s="49" t="s">
        <v>14</v>
      </c>
    </row>
    <row r="86" spans="1:7" ht="15" customHeight="1" x14ac:dyDescent="0.25">
      <c r="A86" s="96"/>
      <c r="B86" s="91"/>
      <c r="C86" s="91"/>
      <c r="D86" s="91"/>
      <c r="E86" s="91"/>
      <c r="F86" s="91"/>
      <c r="G86" s="91"/>
    </row>
    <row r="87" spans="1:7" ht="15" customHeight="1" x14ac:dyDescent="0.25">
      <c r="A87" s="88" t="s">
        <v>1895</v>
      </c>
      <c r="B87" s="93"/>
      <c r="C87" s="93"/>
      <c r="D87" s="93"/>
      <c r="E87" s="93"/>
      <c r="F87" s="93"/>
      <c r="G87" s="93"/>
    </row>
    <row r="88" spans="1:7" ht="15" customHeight="1" x14ac:dyDescent="0.25">
      <c r="A88" s="121" t="s">
        <v>2192</v>
      </c>
      <c r="B88" s="95" t="s">
        <v>23</v>
      </c>
      <c r="C88" s="95" t="s">
        <v>300</v>
      </c>
      <c r="D88" s="95" t="s">
        <v>236</v>
      </c>
      <c r="E88" s="95" t="s">
        <v>12</v>
      </c>
      <c r="F88" s="95" t="s">
        <v>262</v>
      </c>
      <c r="G88" s="95" t="s">
        <v>14</v>
      </c>
    </row>
    <row r="89" spans="1:7" ht="15" customHeight="1" x14ac:dyDescent="0.25">
      <c r="A89" s="121" t="s">
        <v>2193</v>
      </c>
      <c r="B89" s="95" t="s">
        <v>9</v>
      </c>
      <c r="C89" s="95" t="s">
        <v>360</v>
      </c>
      <c r="D89" s="95" t="s">
        <v>1819</v>
      </c>
      <c r="E89" s="95" t="s">
        <v>12</v>
      </c>
      <c r="F89" s="95" t="s">
        <v>245</v>
      </c>
      <c r="G89" s="95" t="s">
        <v>14</v>
      </c>
    </row>
    <row r="90" spans="1:7" ht="15" customHeight="1" x14ac:dyDescent="0.25">
      <c r="A90" s="121" t="s">
        <v>2194</v>
      </c>
      <c r="B90" s="95" t="s">
        <v>9</v>
      </c>
      <c r="C90" s="95" t="s">
        <v>136</v>
      </c>
      <c r="D90" s="95" t="s">
        <v>228</v>
      </c>
      <c r="E90" s="95" t="s">
        <v>12</v>
      </c>
      <c r="F90" s="95" t="s">
        <v>30</v>
      </c>
      <c r="G90" s="95" t="s">
        <v>14</v>
      </c>
    </row>
    <row r="91" spans="1:7" ht="15" customHeight="1" x14ac:dyDescent="0.25">
      <c r="A91" s="88"/>
      <c r="B91" s="93"/>
      <c r="C91" s="93"/>
      <c r="D91" s="93"/>
      <c r="E91" s="93"/>
      <c r="F91" s="93"/>
      <c r="G91" s="93"/>
    </row>
    <row r="92" spans="1:7" ht="15" customHeight="1" x14ac:dyDescent="0.25">
      <c r="A92" s="96" t="s">
        <v>1012</v>
      </c>
      <c r="B92" s="91"/>
      <c r="C92" s="91"/>
      <c r="D92" s="91"/>
      <c r="E92" s="91"/>
      <c r="F92" s="91"/>
      <c r="G92" s="91"/>
    </row>
    <row r="93" spans="1:7" ht="15" customHeight="1" x14ac:dyDescent="0.25">
      <c r="A93" s="122" t="s">
        <v>1267</v>
      </c>
      <c r="B93" s="98" t="s">
        <v>9</v>
      </c>
      <c r="C93" s="98" t="s">
        <v>79</v>
      </c>
      <c r="D93" s="98" t="s">
        <v>80</v>
      </c>
      <c r="E93" s="98" t="s">
        <v>81</v>
      </c>
      <c r="F93" s="98" t="s">
        <v>82</v>
      </c>
      <c r="G93" s="98" t="s">
        <v>78</v>
      </c>
    </row>
    <row r="94" spans="1:7" ht="15" customHeight="1" x14ac:dyDescent="0.25">
      <c r="A94" s="122" t="s">
        <v>1759</v>
      </c>
      <c r="B94" s="98" t="s">
        <v>9</v>
      </c>
      <c r="C94" s="98" t="s">
        <v>83</v>
      </c>
      <c r="D94" s="98" t="s">
        <v>84</v>
      </c>
      <c r="E94" s="98" t="s">
        <v>12</v>
      </c>
      <c r="F94" s="98" t="s">
        <v>85</v>
      </c>
      <c r="G94" s="98" t="s">
        <v>14</v>
      </c>
    </row>
    <row r="95" spans="1:7" ht="15" customHeight="1" x14ac:dyDescent="0.25">
      <c r="A95" s="96"/>
      <c r="B95" s="91"/>
      <c r="C95" s="91"/>
      <c r="D95" s="91"/>
      <c r="E95" s="91"/>
      <c r="F95" s="91"/>
      <c r="G95" s="91"/>
    </row>
    <row r="96" spans="1:7" s="100" customFormat="1" ht="15" customHeight="1" x14ac:dyDescent="0.25">
      <c r="A96" s="94" t="s">
        <v>2381</v>
      </c>
      <c r="B96" s="99"/>
      <c r="C96" s="99"/>
      <c r="D96" s="99"/>
      <c r="E96" s="99"/>
      <c r="F96" s="99"/>
      <c r="G96" s="99"/>
    </row>
    <row r="97" spans="1:7" s="100" customFormat="1" ht="15" customHeight="1" x14ac:dyDescent="0.25">
      <c r="A97" s="123" t="s">
        <v>2384</v>
      </c>
      <c r="B97" s="95" t="s">
        <v>23</v>
      </c>
      <c r="C97" s="95" t="s">
        <v>83</v>
      </c>
      <c r="D97" s="95" t="s">
        <v>84</v>
      </c>
      <c r="E97" s="95" t="s">
        <v>2385</v>
      </c>
      <c r="F97" s="95" t="s">
        <v>2386</v>
      </c>
      <c r="G97" s="95" t="s">
        <v>297</v>
      </c>
    </row>
    <row r="98" spans="1:7" s="100" customFormat="1" ht="15" customHeight="1" x14ac:dyDescent="0.25">
      <c r="A98" s="94"/>
      <c r="B98" s="99"/>
      <c r="C98" s="99"/>
      <c r="D98" s="99"/>
      <c r="E98" s="99"/>
      <c r="F98" s="99"/>
      <c r="G98" s="99"/>
    </row>
    <row r="99" spans="1:7" ht="15" customHeight="1" x14ac:dyDescent="0.25">
      <c r="A99" s="88" t="s">
        <v>1905</v>
      </c>
      <c r="B99" s="93"/>
      <c r="C99" s="93"/>
      <c r="D99" s="93"/>
      <c r="E99" s="93"/>
      <c r="F99" s="93"/>
      <c r="G99" s="93"/>
    </row>
    <row r="100" spans="1:7" ht="15" customHeight="1" x14ac:dyDescent="0.25">
      <c r="A100" s="121" t="s">
        <v>2195</v>
      </c>
      <c r="B100" s="95" t="s">
        <v>9</v>
      </c>
      <c r="C100" s="95" t="s">
        <v>1816</v>
      </c>
      <c r="D100" s="95" t="s">
        <v>326</v>
      </c>
      <c r="E100" s="95" t="s">
        <v>12</v>
      </c>
      <c r="F100" s="95" t="s">
        <v>282</v>
      </c>
      <c r="G100" s="95" t="s">
        <v>14</v>
      </c>
    </row>
    <row r="101" spans="1:7" ht="15" customHeight="1" x14ac:dyDescent="0.25">
      <c r="A101" s="88"/>
      <c r="B101" s="93"/>
      <c r="C101" s="93"/>
      <c r="D101" s="93"/>
      <c r="E101" s="93"/>
      <c r="F101" s="93"/>
      <c r="G101" s="93"/>
    </row>
    <row r="102" spans="1:7" ht="15" customHeight="1" x14ac:dyDescent="0.25">
      <c r="A102" s="88" t="s">
        <v>1881</v>
      </c>
      <c r="B102" s="93"/>
      <c r="C102" s="93"/>
      <c r="D102" s="93"/>
      <c r="E102" s="93"/>
      <c r="F102" s="93"/>
      <c r="G102" s="93"/>
    </row>
    <row r="103" spans="1:7" ht="15" customHeight="1" x14ac:dyDescent="0.25">
      <c r="A103" s="121" t="s">
        <v>1934</v>
      </c>
      <c r="B103" s="95" t="s">
        <v>23</v>
      </c>
      <c r="C103" s="95" t="s">
        <v>11</v>
      </c>
      <c r="D103" s="95" t="s">
        <v>217</v>
      </c>
      <c r="E103" s="95" t="s">
        <v>12</v>
      </c>
      <c r="F103" s="95" t="s">
        <v>1820</v>
      </c>
      <c r="G103" s="95" t="s">
        <v>14</v>
      </c>
    </row>
    <row r="104" spans="1:7" ht="15" customHeight="1" x14ac:dyDescent="0.25">
      <c r="A104" s="94"/>
      <c r="B104" s="93"/>
      <c r="C104" s="93"/>
      <c r="D104" s="93"/>
      <c r="E104" s="93"/>
      <c r="F104" s="93"/>
      <c r="G104" s="93"/>
    </row>
    <row r="105" spans="1:7" ht="15" customHeight="1" x14ac:dyDescent="0.25">
      <c r="A105" s="140" t="s">
        <v>1821</v>
      </c>
      <c r="B105" s="140"/>
      <c r="C105" s="140"/>
      <c r="D105" s="140"/>
      <c r="E105" s="140"/>
      <c r="F105" s="140"/>
      <c r="G105" s="140"/>
    </row>
    <row r="106" spans="1:7" ht="15" customHeight="1" x14ac:dyDescent="0.25">
      <c r="A106" s="92"/>
      <c r="B106" s="93"/>
      <c r="C106" s="93"/>
      <c r="D106" s="93"/>
      <c r="E106" s="93"/>
      <c r="F106" s="93"/>
      <c r="G106" s="93"/>
    </row>
    <row r="107" spans="1:7" ht="15" customHeight="1" x14ac:dyDescent="0.25">
      <c r="A107" s="94" t="s">
        <v>1905</v>
      </c>
      <c r="B107" s="93"/>
      <c r="C107" s="93"/>
      <c r="D107" s="93"/>
      <c r="E107" s="93"/>
      <c r="F107" s="93"/>
      <c r="G107" s="93"/>
    </row>
    <row r="108" spans="1:7" ht="15" customHeight="1" x14ac:dyDescent="0.25">
      <c r="A108" s="123" t="s">
        <v>2196</v>
      </c>
      <c r="B108" s="95" t="s">
        <v>9</v>
      </c>
      <c r="C108" s="95" t="s">
        <v>384</v>
      </c>
      <c r="D108" s="95" t="s">
        <v>201</v>
      </c>
      <c r="E108" s="95" t="s">
        <v>12</v>
      </c>
      <c r="F108" s="95" t="s">
        <v>110</v>
      </c>
      <c r="G108" s="95" t="s">
        <v>14</v>
      </c>
    </row>
    <row r="109" spans="1:7" ht="15" customHeight="1" x14ac:dyDescent="0.25">
      <c r="A109" s="94"/>
      <c r="B109" s="93"/>
      <c r="C109" s="93"/>
      <c r="D109" s="93"/>
      <c r="E109" s="93"/>
      <c r="F109" s="93"/>
      <c r="G109" s="93"/>
    </row>
    <row r="110" spans="1:7" ht="15" customHeight="1" x14ac:dyDescent="0.25">
      <c r="A110" s="140" t="s">
        <v>88</v>
      </c>
      <c r="B110" s="140"/>
      <c r="C110" s="140"/>
      <c r="D110" s="140"/>
      <c r="E110" s="140"/>
      <c r="F110" s="140"/>
      <c r="G110" s="140"/>
    </row>
    <row r="111" spans="1:7" ht="15" customHeight="1" x14ac:dyDescent="0.25">
      <c r="A111" s="90"/>
      <c r="B111" s="91"/>
      <c r="C111" s="91"/>
      <c r="D111" s="91"/>
      <c r="E111" s="91"/>
      <c r="F111" s="91"/>
      <c r="G111" s="91"/>
    </row>
    <row r="112" spans="1:7" ht="15" customHeight="1" x14ac:dyDescent="0.25">
      <c r="A112" s="96" t="s">
        <v>855</v>
      </c>
      <c r="B112" s="91"/>
      <c r="C112" s="91"/>
      <c r="D112" s="91"/>
      <c r="E112" s="91"/>
      <c r="F112" s="91"/>
      <c r="G112" s="91"/>
    </row>
    <row r="113" spans="1:7" ht="15" customHeight="1" x14ac:dyDescent="0.25">
      <c r="A113" s="122" t="s">
        <v>1761</v>
      </c>
      <c r="B113" s="98" t="s">
        <v>9</v>
      </c>
      <c r="C113" s="98" t="s">
        <v>32</v>
      </c>
      <c r="D113" s="98" t="s">
        <v>35</v>
      </c>
      <c r="E113" s="98" t="s">
        <v>12</v>
      </c>
      <c r="F113" s="98" t="s">
        <v>89</v>
      </c>
      <c r="G113" s="98" t="s">
        <v>14</v>
      </c>
    </row>
    <row r="114" spans="1:7" s="18" customFormat="1" ht="15" customHeight="1" x14ac:dyDescent="0.25">
      <c r="A114" s="125" t="s">
        <v>1278</v>
      </c>
      <c r="B114" s="49" t="s">
        <v>9</v>
      </c>
      <c r="C114" s="49" t="s">
        <v>90</v>
      </c>
      <c r="D114" s="49" t="s">
        <v>91</v>
      </c>
      <c r="E114" s="49" t="s">
        <v>12</v>
      </c>
      <c r="F114" s="49" t="s">
        <v>92</v>
      </c>
      <c r="G114" s="49" t="s">
        <v>14</v>
      </c>
    </row>
    <row r="115" spans="1:7" s="18" customFormat="1" ht="15" customHeight="1" x14ac:dyDescent="0.25">
      <c r="A115" s="125" t="s">
        <v>1760</v>
      </c>
      <c r="B115" s="49" t="s">
        <v>9</v>
      </c>
      <c r="C115" s="49" t="s">
        <v>86</v>
      </c>
      <c r="D115" s="49" t="s">
        <v>87</v>
      </c>
      <c r="E115" s="49" t="s">
        <v>12</v>
      </c>
      <c r="F115" s="49" t="s">
        <v>85</v>
      </c>
      <c r="G115" s="49" t="s">
        <v>14</v>
      </c>
    </row>
    <row r="116" spans="1:7" ht="15" customHeight="1" x14ac:dyDescent="0.25">
      <c r="A116" s="96"/>
      <c r="B116" s="91"/>
      <c r="C116" s="91"/>
      <c r="D116" s="91"/>
      <c r="E116" s="91"/>
      <c r="F116" s="91"/>
      <c r="G116" s="91"/>
    </row>
    <row r="117" spans="1:7" ht="15" customHeight="1" x14ac:dyDescent="0.25">
      <c r="A117" s="96" t="s">
        <v>867</v>
      </c>
      <c r="B117" s="91"/>
      <c r="C117" s="91"/>
      <c r="D117" s="91"/>
      <c r="E117" s="91"/>
      <c r="F117" s="91"/>
      <c r="G117" s="91"/>
    </row>
    <row r="118" spans="1:7" ht="15" customHeight="1" x14ac:dyDescent="0.25">
      <c r="A118" s="122" t="s">
        <v>1762</v>
      </c>
      <c r="B118" s="98" t="s">
        <v>9</v>
      </c>
      <c r="C118" s="98" t="s">
        <v>93</v>
      </c>
      <c r="D118" s="98" t="s">
        <v>94</v>
      </c>
      <c r="E118" s="98" t="s">
        <v>12</v>
      </c>
      <c r="F118" s="98" t="s">
        <v>95</v>
      </c>
      <c r="G118" s="98" t="s">
        <v>14</v>
      </c>
    </row>
    <row r="119" spans="1:7" ht="15" customHeight="1" x14ac:dyDescent="0.25">
      <c r="A119" s="122" t="s">
        <v>1763</v>
      </c>
      <c r="B119" s="98" t="s">
        <v>9</v>
      </c>
      <c r="C119" s="98" t="s">
        <v>31</v>
      </c>
      <c r="D119" s="98" t="s">
        <v>96</v>
      </c>
      <c r="E119" s="98" t="s">
        <v>12</v>
      </c>
      <c r="F119" s="98" t="s">
        <v>97</v>
      </c>
      <c r="G119" s="98" t="s">
        <v>14</v>
      </c>
    </row>
    <row r="120" spans="1:7" ht="15" customHeight="1" x14ac:dyDescent="0.25">
      <c r="A120" s="122" t="s">
        <v>1764</v>
      </c>
      <c r="B120" s="98" t="s">
        <v>9</v>
      </c>
      <c r="C120" s="98" t="s">
        <v>56</v>
      </c>
      <c r="D120" s="98" t="s">
        <v>32</v>
      </c>
      <c r="E120" s="98" t="s">
        <v>12</v>
      </c>
      <c r="F120" s="98" t="s">
        <v>53</v>
      </c>
      <c r="G120" s="98" t="s">
        <v>14</v>
      </c>
    </row>
    <row r="121" spans="1:7" s="18" customFormat="1" ht="15" customHeight="1" x14ac:dyDescent="0.25">
      <c r="A121" s="125" t="s">
        <v>1304</v>
      </c>
      <c r="B121" s="49" t="s">
        <v>9</v>
      </c>
      <c r="C121" s="49" t="s">
        <v>98</v>
      </c>
      <c r="D121" s="49" t="s">
        <v>99</v>
      </c>
      <c r="E121" s="101" t="s">
        <v>2688</v>
      </c>
      <c r="F121" s="49" t="s">
        <v>53</v>
      </c>
      <c r="G121" s="102">
        <v>-4</v>
      </c>
    </row>
    <row r="122" spans="1:7" s="18" customFormat="1" ht="15" customHeight="1" x14ac:dyDescent="0.25">
      <c r="A122" s="125" t="s">
        <v>1765</v>
      </c>
      <c r="B122" s="49" t="s">
        <v>9</v>
      </c>
      <c r="C122" s="70">
        <v>200</v>
      </c>
      <c r="D122" s="49" t="s">
        <v>100</v>
      </c>
      <c r="E122" s="49" t="s">
        <v>12</v>
      </c>
      <c r="F122" s="49" t="s">
        <v>101</v>
      </c>
      <c r="G122" s="49" t="s">
        <v>14</v>
      </c>
    </row>
    <row r="123" spans="1:7" ht="15" customHeight="1" x14ac:dyDescent="0.25">
      <c r="A123" s="122" t="s">
        <v>1324</v>
      </c>
      <c r="B123" s="98" t="s">
        <v>9</v>
      </c>
      <c r="C123" s="98" t="s">
        <v>102</v>
      </c>
      <c r="D123" s="98" t="s">
        <v>103</v>
      </c>
      <c r="E123" s="98" t="s">
        <v>12</v>
      </c>
      <c r="F123" s="98" t="s">
        <v>104</v>
      </c>
      <c r="G123" s="98" t="s">
        <v>14</v>
      </c>
    </row>
    <row r="124" spans="1:7" ht="15" customHeight="1" x14ac:dyDescent="0.25">
      <c r="A124" s="96"/>
      <c r="B124" s="91"/>
      <c r="C124" s="91"/>
      <c r="D124" s="91"/>
      <c r="E124" s="91"/>
      <c r="F124" s="91"/>
      <c r="G124" s="91"/>
    </row>
    <row r="125" spans="1:7" ht="15" customHeight="1" x14ac:dyDescent="0.25">
      <c r="A125" s="96" t="s">
        <v>1008</v>
      </c>
      <c r="B125" s="91"/>
      <c r="C125" s="91"/>
      <c r="D125" s="91"/>
      <c r="E125" s="91"/>
      <c r="F125" s="91"/>
      <c r="G125" s="91"/>
    </row>
    <row r="126" spans="1:7" ht="15" customHeight="1" x14ac:dyDescent="0.25">
      <c r="A126" s="122" t="s">
        <v>1771</v>
      </c>
      <c r="B126" s="98" t="s">
        <v>9</v>
      </c>
      <c r="C126" s="98" t="s">
        <v>39</v>
      </c>
      <c r="D126" s="98" t="s">
        <v>28</v>
      </c>
      <c r="E126" s="98" t="s">
        <v>12</v>
      </c>
      <c r="F126" s="98" t="s">
        <v>121</v>
      </c>
      <c r="G126" s="98" t="s">
        <v>14</v>
      </c>
    </row>
    <row r="127" spans="1:7" ht="15" customHeight="1" x14ac:dyDescent="0.25">
      <c r="A127" s="96"/>
      <c r="B127" s="91"/>
      <c r="C127" s="91"/>
      <c r="D127" s="91"/>
      <c r="E127" s="91"/>
      <c r="F127" s="91"/>
      <c r="G127" s="91"/>
    </row>
    <row r="128" spans="1:7" ht="15" customHeight="1" x14ac:dyDescent="0.25">
      <c r="A128" s="88" t="s">
        <v>1895</v>
      </c>
      <c r="B128" s="93"/>
      <c r="C128" s="93"/>
      <c r="D128" s="93"/>
      <c r="E128" s="93"/>
      <c r="F128" s="93"/>
      <c r="G128" s="93"/>
    </row>
    <row r="129" spans="1:7" ht="15" customHeight="1" x14ac:dyDescent="0.25">
      <c r="A129" s="121" t="s">
        <v>1896</v>
      </c>
      <c r="B129" s="95" t="s">
        <v>9</v>
      </c>
      <c r="C129" s="95" t="s">
        <v>35</v>
      </c>
      <c r="D129" s="95" t="s">
        <v>367</v>
      </c>
      <c r="E129" s="95" t="s">
        <v>1822</v>
      </c>
      <c r="F129" s="95" t="s">
        <v>43</v>
      </c>
      <c r="G129" s="95" t="s">
        <v>232</v>
      </c>
    </row>
    <row r="130" spans="1:7" ht="15" customHeight="1" x14ac:dyDescent="0.25">
      <c r="A130" s="121" t="s">
        <v>1898</v>
      </c>
      <c r="B130" s="95" t="s">
        <v>9</v>
      </c>
      <c r="C130" s="95" t="s">
        <v>31</v>
      </c>
      <c r="D130" s="95" t="s">
        <v>60</v>
      </c>
      <c r="E130" s="95" t="s">
        <v>1823</v>
      </c>
      <c r="F130" s="95" t="s">
        <v>53</v>
      </c>
      <c r="G130" s="95" t="s">
        <v>78</v>
      </c>
    </row>
    <row r="131" spans="1:7" ht="15" customHeight="1" x14ac:dyDescent="0.25">
      <c r="A131" s="121" t="s">
        <v>2197</v>
      </c>
      <c r="B131" s="95" t="s">
        <v>9</v>
      </c>
      <c r="C131" s="95" t="s">
        <v>34</v>
      </c>
      <c r="D131" s="95" t="s">
        <v>1824</v>
      </c>
      <c r="E131" s="95" t="s">
        <v>1812</v>
      </c>
      <c r="F131" s="95" t="s">
        <v>22</v>
      </c>
      <c r="G131" s="95" t="s">
        <v>78</v>
      </c>
    </row>
    <row r="132" spans="1:7" ht="15" customHeight="1" x14ac:dyDescent="0.25">
      <c r="A132" s="121" t="s">
        <v>1903</v>
      </c>
      <c r="B132" s="95" t="s">
        <v>196</v>
      </c>
      <c r="C132" s="95" t="s">
        <v>1825</v>
      </c>
      <c r="D132" s="95" t="s">
        <v>98</v>
      </c>
      <c r="E132" s="95" t="s">
        <v>12</v>
      </c>
      <c r="F132" s="95" t="s">
        <v>1826</v>
      </c>
      <c r="G132" s="95" t="s">
        <v>14</v>
      </c>
    </row>
    <row r="133" spans="1:7" ht="15" customHeight="1" x14ac:dyDescent="0.25">
      <c r="A133" s="88"/>
      <c r="B133" s="93"/>
      <c r="C133" s="93"/>
      <c r="D133" s="93"/>
      <c r="E133" s="93"/>
      <c r="F133" s="93"/>
      <c r="G133" s="93"/>
    </row>
    <row r="134" spans="1:7" ht="15" customHeight="1" x14ac:dyDescent="0.25">
      <c r="A134" s="96" t="s">
        <v>1012</v>
      </c>
      <c r="B134" s="91"/>
      <c r="C134" s="91"/>
      <c r="D134" s="91"/>
      <c r="E134" s="91"/>
      <c r="F134" s="91"/>
      <c r="G134" s="91"/>
    </row>
    <row r="135" spans="1:7" ht="15" customHeight="1" x14ac:dyDescent="0.25">
      <c r="A135" s="122" t="s">
        <v>1766</v>
      </c>
      <c r="B135" s="98" t="s">
        <v>9</v>
      </c>
      <c r="C135" s="98" t="s">
        <v>100</v>
      </c>
      <c r="D135" s="98" t="s">
        <v>27</v>
      </c>
      <c r="E135" s="98" t="s">
        <v>105</v>
      </c>
      <c r="F135" s="98" t="s">
        <v>95</v>
      </c>
      <c r="G135" s="98" t="s">
        <v>106</v>
      </c>
    </row>
    <row r="136" spans="1:7" ht="15" customHeight="1" x14ac:dyDescent="0.25">
      <c r="A136" s="122" t="s">
        <v>1330</v>
      </c>
      <c r="B136" s="98" t="s">
        <v>9</v>
      </c>
      <c r="C136" s="98" t="s">
        <v>107</v>
      </c>
      <c r="D136" s="98" t="s">
        <v>32</v>
      </c>
      <c r="E136" s="98" t="s">
        <v>12</v>
      </c>
      <c r="F136" s="98" t="s">
        <v>108</v>
      </c>
      <c r="G136" s="98" t="s">
        <v>14</v>
      </c>
    </row>
    <row r="137" spans="1:7" s="18" customFormat="1" ht="15" customHeight="1" x14ac:dyDescent="0.25">
      <c r="A137" s="125" t="s">
        <v>1334</v>
      </c>
      <c r="B137" s="49" t="s">
        <v>9</v>
      </c>
      <c r="C137" s="49" t="s">
        <v>109</v>
      </c>
      <c r="D137" s="49" t="s">
        <v>83</v>
      </c>
      <c r="E137" s="49" t="s">
        <v>18</v>
      </c>
      <c r="F137" s="49" t="s">
        <v>110</v>
      </c>
      <c r="G137" s="49" t="s">
        <v>111</v>
      </c>
    </row>
    <row r="138" spans="1:7" ht="15" customHeight="1" x14ac:dyDescent="0.25">
      <c r="A138" s="96"/>
      <c r="B138" s="91"/>
      <c r="C138" s="91"/>
      <c r="D138" s="91"/>
      <c r="E138" s="91"/>
      <c r="F138" s="91"/>
      <c r="G138" s="91"/>
    </row>
    <row r="139" spans="1:7" ht="15" customHeight="1" x14ac:dyDescent="0.25">
      <c r="A139" s="96" t="s">
        <v>1026</v>
      </c>
      <c r="B139" s="91"/>
      <c r="C139" s="91"/>
      <c r="D139" s="91"/>
      <c r="E139" s="91"/>
      <c r="F139" s="91"/>
      <c r="G139" s="91"/>
    </row>
    <row r="140" spans="1:7" ht="15" customHeight="1" x14ac:dyDescent="0.25">
      <c r="A140" s="122" t="s">
        <v>1767</v>
      </c>
      <c r="B140" s="98" t="s">
        <v>9</v>
      </c>
      <c r="C140" s="98" t="s">
        <v>31</v>
      </c>
      <c r="D140" s="98" t="s">
        <v>112</v>
      </c>
      <c r="E140" s="98" t="s">
        <v>12</v>
      </c>
      <c r="F140" s="98" t="s">
        <v>113</v>
      </c>
      <c r="G140" s="98" t="s">
        <v>14</v>
      </c>
    </row>
    <row r="141" spans="1:7" ht="15" customHeight="1" x14ac:dyDescent="0.25">
      <c r="A141" s="122" t="s">
        <v>1768</v>
      </c>
      <c r="B141" s="98" t="s">
        <v>9</v>
      </c>
      <c r="C141" s="98" t="s">
        <v>114</v>
      </c>
      <c r="D141" s="98" t="s">
        <v>115</v>
      </c>
      <c r="E141" s="98" t="s">
        <v>12</v>
      </c>
      <c r="F141" s="98" t="s">
        <v>116</v>
      </c>
      <c r="G141" s="98" t="s">
        <v>14</v>
      </c>
    </row>
    <row r="142" spans="1:7" ht="15" customHeight="1" x14ac:dyDescent="0.25">
      <c r="A142" s="122" t="s">
        <v>1769</v>
      </c>
      <c r="B142" s="98" t="s">
        <v>9</v>
      </c>
      <c r="C142" s="98" t="s">
        <v>98</v>
      </c>
      <c r="D142" s="98" t="s">
        <v>100</v>
      </c>
      <c r="E142" s="98" t="s">
        <v>12</v>
      </c>
      <c r="F142" s="98" t="s">
        <v>117</v>
      </c>
      <c r="G142" s="98" t="s">
        <v>14</v>
      </c>
    </row>
    <row r="143" spans="1:7" ht="15" customHeight="1" x14ac:dyDescent="0.25">
      <c r="A143" s="122" t="s">
        <v>1770</v>
      </c>
      <c r="B143" s="98" t="s">
        <v>9</v>
      </c>
      <c r="C143" s="98" t="s">
        <v>118</v>
      </c>
      <c r="D143" s="98" t="s">
        <v>119</v>
      </c>
      <c r="E143" s="98" t="s">
        <v>12</v>
      </c>
      <c r="F143" s="98" t="s">
        <v>120</v>
      </c>
      <c r="G143" s="98" t="s">
        <v>14</v>
      </c>
    </row>
    <row r="144" spans="1:7" ht="15" customHeight="1" x14ac:dyDescent="0.25">
      <c r="A144" s="96"/>
      <c r="B144" s="91"/>
      <c r="C144" s="91"/>
      <c r="D144" s="91"/>
      <c r="E144" s="91"/>
      <c r="F144" s="91"/>
      <c r="G144" s="91"/>
    </row>
    <row r="145" spans="1:7" s="100" customFormat="1" ht="15" customHeight="1" x14ac:dyDescent="0.25">
      <c r="A145" s="94" t="s">
        <v>2381</v>
      </c>
      <c r="B145" s="99"/>
      <c r="C145" s="99"/>
      <c r="D145" s="99"/>
      <c r="E145" s="99"/>
      <c r="F145" s="99"/>
      <c r="G145" s="99"/>
    </row>
    <row r="146" spans="1:7" s="100" customFormat="1" ht="15" customHeight="1" x14ac:dyDescent="0.25">
      <c r="A146" s="121" t="s">
        <v>2387</v>
      </c>
      <c r="B146" s="95" t="s">
        <v>23</v>
      </c>
      <c r="C146" s="95" t="s">
        <v>326</v>
      </c>
      <c r="D146" s="95" t="s">
        <v>183</v>
      </c>
      <c r="E146" s="95" t="s">
        <v>2388</v>
      </c>
      <c r="F146" s="95" t="s">
        <v>2389</v>
      </c>
      <c r="G146" s="95" t="s">
        <v>78</v>
      </c>
    </row>
    <row r="147" spans="1:7" s="103" customFormat="1" ht="15" customHeight="1" x14ac:dyDescent="0.25">
      <c r="A147" s="124" t="s">
        <v>2390</v>
      </c>
      <c r="B147" s="49" t="s">
        <v>9</v>
      </c>
      <c r="C147" s="49" t="s">
        <v>11</v>
      </c>
      <c r="D147" s="49" t="s">
        <v>257</v>
      </c>
      <c r="E147" s="49" t="s">
        <v>70</v>
      </c>
      <c r="F147" s="49" t="s">
        <v>110</v>
      </c>
      <c r="G147" s="49" t="s">
        <v>2391</v>
      </c>
    </row>
    <row r="148" spans="1:7" s="100" customFormat="1" ht="15" customHeight="1" x14ac:dyDescent="0.25">
      <c r="A148" s="121" t="s">
        <v>2392</v>
      </c>
      <c r="B148" s="95" t="s">
        <v>23</v>
      </c>
      <c r="C148" s="49" t="s">
        <v>382</v>
      </c>
      <c r="D148" s="95" t="s">
        <v>99</v>
      </c>
      <c r="E148" s="95" t="s">
        <v>2393</v>
      </c>
      <c r="F148" s="95" t="s">
        <v>2394</v>
      </c>
      <c r="G148" s="95">
        <v>3.6</v>
      </c>
    </row>
    <row r="149" spans="1:7" s="104" customFormat="1" ht="15" customHeight="1" x14ac:dyDescent="0.25">
      <c r="A149" s="121" t="s">
        <v>2443</v>
      </c>
      <c r="B149" s="44" t="s">
        <v>829</v>
      </c>
      <c r="C149" s="70" t="s">
        <v>144</v>
      </c>
      <c r="D149" s="44" t="s">
        <v>384</v>
      </c>
      <c r="E149" s="44" t="s">
        <v>2395</v>
      </c>
      <c r="F149" s="44" t="s">
        <v>2396</v>
      </c>
      <c r="G149" s="44" t="s">
        <v>78</v>
      </c>
    </row>
    <row r="150" spans="1:7" s="100" customFormat="1" ht="15" customHeight="1" x14ac:dyDescent="0.25">
      <c r="A150" s="121" t="s">
        <v>2397</v>
      </c>
      <c r="B150" s="95" t="s">
        <v>23</v>
      </c>
      <c r="C150" s="49" t="s">
        <v>422</v>
      </c>
      <c r="D150" s="95" t="s">
        <v>422</v>
      </c>
      <c r="E150" s="95" t="s">
        <v>12</v>
      </c>
      <c r="F150" s="95" t="s">
        <v>2398</v>
      </c>
      <c r="G150" s="95" t="s">
        <v>14</v>
      </c>
    </row>
    <row r="151" spans="1:7" s="103" customFormat="1" ht="15" customHeight="1" x14ac:dyDescent="0.25">
      <c r="A151" s="124" t="s">
        <v>2399</v>
      </c>
      <c r="B151" s="49" t="s">
        <v>9</v>
      </c>
      <c r="C151" s="49" t="s">
        <v>45</v>
      </c>
      <c r="D151" s="49" t="s">
        <v>21</v>
      </c>
      <c r="E151" s="49" t="s">
        <v>12</v>
      </c>
      <c r="F151" s="49" t="s">
        <v>320</v>
      </c>
      <c r="G151" s="49" t="s">
        <v>14</v>
      </c>
    </row>
    <row r="152" spans="1:7" s="100" customFormat="1" ht="15" customHeight="1" x14ac:dyDescent="0.25">
      <c r="A152" s="121" t="s">
        <v>2400</v>
      </c>
      <c r="B152" s="95" t="s">
        <v>268</v>
      </c>
      <c r="C152" s="95" t="s">
        <v>367</v>
      </c>
      <c r="D152" s="95" t="s">
        <v>351</v>
      </c>
      <c r="E152" s="95" t="s">
        <v>2401</v>
      </c>
      <c r="F152" s="95" t="s">
        <v>219</v>
      </c>
      <c r="G152" s="95" t="s">
        <v>2402</v>
      </c>
    </row>
    <row r="153" spans="1:7" s="104" customFormat="1" ht="15" customHeight="1" x14ac:dyDescent="0.25">
      <c r="A153" s="121" t="s">
        <v>2753</v>
      </c>
      <c r="B153" s="44" t="s">
        <v>9</v>
      </c>
      <c r="C153" s="44" t="s">
        <v>422</v>
      </c>
      <c r="D153" s="44" t="s">
        <v>107</v>
      </c>
      <c r="E153" s="44" t="s">
        <v>2403</v>
      </c>
      <c r="F153" s="44" t="s">
        <v>89</v>
      </c>
      <c r="G153" s="44" t="s">
        <v>78</v>
      </c>
    </row>
    <row r="154" spans="1:7" s="100" customFormat="1" ht="15" customHeight="1" x14ac:dyDescent="0.25">
      <c r="A154" s="121" t="s">
        <v>2404</v>
      </c>
      <c r="B154" s="95" t="s">
        <v>23</v>
      </c>
      <c r="C154" s="95" t="s">
        <v>29</v>
      </c>
      <c r="D154" s="95" t="s">
        <v>2405</v>
      </c>
      <c r="E154" s="95" t="s">
        <v>43</v>
      </c>
      <c r="F154" s="95" t="s">
        <v>1829</v>
      </c>
      <c r="G154" s="95" t="s">
        <v>2406</v>
      </c>
    </row>
    <row r="155" spans="1:7" s="100" customFormat="1" ht="15" customHeight="1" x14ac:dyDescent="0.25">
      <c r="A155" s="121" t="s">
        <v>1198</v>
      </c>
      <c r="B155" s="95" t="s">
        <v>23</v>
      </c>
      <c r="C155" s="95" t="s">
        <v>94</v>
      </c>
      <c r="D155" s="95" t="s">
        <v>315</v>
      </c>
      <c r="E155" s="95" t="s">
        <v>330</v>
      </c>
      <c r="F155" s="95" t="s">
        <v>2407</v>
      </c>
      <c r="G155" s="95" t="s">
        <v>78</v>
      </c>
    </row>
    <row r="156" spans="1:7" s="104" customFormat="1" ht="15" customHeight="1" x14ac:dyDescent="0.25">
      <c r="A156" s="121" t="s">
        <v>2754</v>
      </c>
      <c r="B156" s="44" t="s">
        <v>9</v>
      </c>
      <c r="C156" s="44" t="s">
        <v>1813</v>
      </c>
      <c r="D156" s="44" t="s">
        <v>382</v>
      </c>
      <c r="E156" s="44" t="s">
        <v>12</v>
      </c>
      <c r="F156" s="44" t="s">
        <v>138</v>
      </c>
      <c r="G156" s="44" t="s">
        <v>14</v>
      </c>
    </row>
    <row r="157" spans="1:7" s="104" customFormat="1" ht="15" customHeight="1" x14ac:dyDescent="0.25">
      <c r="A157" s="121" t="s">
        <v>2755</v>
      </c>
      <c r="B157" s="44" t="s">
        <v>9</v>
      </c>
      <c r="C157" s="44" t="s">
        <v>2408</v>
      </c>
      <c r="D157" s="44" t="s">
        <v>86</v>
      </c>
      <c r="E157" s="44" t="s">
        <v>2409</v>
      </c>
      <c r="F157" s="44" t="s">
        <v>138</v>
      </c>
      <c r="G157" s="44" t="s">
        <v>2391</v>
      </c>
    </row>
    <row r="158" spans="1:7" s="100" customFormat="1" ht="15" customHeight="1" x14ac:dyDescent="0.25">
      <c r="A158" s="121" t="s">
        <v>2410</v>
      </c>
      <c r="B158" s="95" t="s">
        <v>9</v>
      </c>
      <c r="C158" s="95" t="s">
        <v>2411</v>
      </c>
      <c r="D158" s="95" t="s">
        <v>2412</v>
      </c>
      <c r="E158" s="95" t="s">
        <v>12</v>
      </c>
      <c r="F158" s="95" t="s">
        <v>53</v>
      </c>
      <c r="G158" s="95" t="s">
        <v>14</v>
      </c>
    </row>
    <row r="159" spans="1:7" s="100" customFormat="1" ht="15" customHeight="1" x14ac:dyDescent="0.25">
      <c r="A159" s="121" t="s">
        <v>2413</v>
      </c>
      <c r="B159" s="95" t="s">
        <v>9</v>
      </c>
      <c r="C159" s="95" t="s">
        <v>2414</v>
      </c>
      <c r="D159" s="95" t="s">
        <v>72</v>
      </c>
      <c r="E159" s="95" t="s">
        <v>22</v>
      </c>
      <c r="F159" s="95" t="s">
        <v>2415</v>
      </c>
      <c r="G159" s="95" t="s">
        <v>2416</v>
      </c>
    </row>
    <row r="160" spans="1:7" s="100" customFormat="1" ht="15" customHeight="1" x14ac:dyDescent="0.25">
      <c r="A160" s="121" t="s">
        <v>2038</v>
      </c>
      <c r="B160" s="95" t="s">
        <v>9</v>
      </c>
      <c r="C160" s="95" t="s">
        <v>382</v>
      </c>
      <c r="D160" s="95" t="s">
        <v>1951</v>
      </c>
      <c r="E160" s="95" t="s">
        <v>12</v>
      </c>
      <c r="F160" s="95" t="s">
        <v>43</v>
      </c>
      <c r="G160" s="95" t="s">
        <v>14</v>
      </c>
    </row>
    <row r="161" spans="1:7" s="100" customFormat="1" ht="15" customHeight="1" x14ac:dyDescent="0.25">
      <c r="A161" s="121" t="s">
        <v>2417</v>
      </c>
      <c r="B161" s="95" t="s">
        <v>23</v>
      </c>
      <c r="C161" s="95" t="s">
        <v>119</v>
      </c>
      <c r="D161" s="95" t="s">
        <v>96</v>
      </c>
      <c r="E161" s="95" t="s">
        <v>2418</v>
      </c>
      <c r="F161" s="95" t="s">
        <v>2419</v>
      </c>
      <c r="G161" s="95" t="s">
        <v>2163</v>
      </c>
    </row>
    <row r="162" spans="1:7" s="100" customFormat="1" ht="15" customHeight="1" x14ac:dyDescent="0.25">
      <c r="A162" s="121" t="s">
        <v>2420</v>
      </c>
      <c r="B162" s="95" t="s">
        <v>9</v>
      </c>
      <c r="C162" s="95" t="s">
        <v>48</v>
      </c>
      <c r="D162" s="95" t="s">
        <v>24</v>
      </c>
      <c r="E162" s="95" t="s">
        <v>387</v>
      </c>
      <c r="F162" s="95" t="s">
        <v>145</v>
      </c>
      <c r="G162" s="95" t="s">
        <v>2421</v>
      </c>
    </row>
    <row r="163" spans="1:7" s="100" customFormat="1" ht="15" customHeight="1" x14ac:dyDescent="0.25">
      <c r="A163" s="121" t="s">
        <v>2422</v>
      </c>
      <c r="B163" s="95" t="s">
        <v>9</v>
      </c>
      <c r="C163" s="95" t="s">
        <v>2383</v>
      </c>
      <c r="D163" s="95" t="s">
        <v>201</v>
      </c>
      <c r="E163" s="95" t="s">
        <v>1849</v>
      </c>
      <c r="F163" s="95" t="s">
        <v>92</v>
      </c>
      <c r="G163" s="95" t="s">
        <v>2423</v>
      </c>
    </row>
    <row r="164" spans="1:7" s="100" customFormat="1" ht="15" customHeight="1" x14ac:dyDescent="0.25">
      <c r="A164" s="121" t="s">
        <v>2424</v>
      </c>
      <c r="B164" s="95" t="s">
        <v>9</v>
      </c>
      <c r="C164" s="95" t="s">
        <v>2425</v>
      </c>
      <c r="D164" s="95" t="s">
        <v>1809</v>
      </c>
      <c r="E164" s="95" t="s">
        <v>353</v>
      </c>
      <c r="F164" s="95" t="s">
        <v>318</v>
      </c>
      <c r="G164" s="95" t="s">
        <v>2426</v>
      </c>
    </row>
    <row r="165" spans="1:7" s="100" customFormat="1" ht="15" customHeight="1" x14ac:dyDescent="0.25">
      <c r="A165" s="94"/>
      <c r="B165" s="99"/>
      <c r="C165" s="99"/>
      <c r="D165" s="99"/>
      <c r="E165" s="99"/>
      <c r="F165" s="99"/>
      <c r="G165" s="99"/>
    </row>
    <row r="166" spans="1:7" ht="15" customHeight="1" x14ac:dyDescent="0.25">
      <c r="A166" s="88" t="s">
        <v>1905</v>
      </c>
      <c r="B166" s="93"/>
      <c r="C166" s="93"/>
      <c r="D166" s="93"/>
      <c r="E166" s="93"/>
      <c r="F166" s="93"/>
      <c r="G166" s="93"/>
    </row>
    <row r="167" spans="1:7" s="18" customFormat="1" ht="15" customHeight="1" x14ac:dyDescent="0.25">
      <c r="A167" s="124" t="s">
        <v>2198</v>
      </c>
      <c r="B167" s="49" t="s">
        <v>9</v>
      </c>
      <c r="C167" s="49" t="s">
        <v>44</v>
      </c>
      <c r="D167" s="49" t="s">
        <v>1807</v>
      </c>
      <c r="E167" s="49" t="s">
        <v>12</v>
      </c>
      <c r="F167" s="49" t="s">
        <v>43</v>
      </c>
      <c r="G167" s="49" t="s">
        <v>14</v>
      </c>
    </row>
    <row r="168" spans="1:7" ht="15" customHeight="1" x14ac:dyDescent="0.25">
      <c r="A168" s="88"/>
      <c r="B168" s="93"/>
      <c r="C168" s="93"/>
      <c r="D168" s="93"/>
      <c r="E168" s="93"/>
      <c r="F168" s="93"/>
      <c r="G168" s="93"/>
    </row>
    <row r="169" spans="1:7" ht="15" customHeight="1" x14ac:dyDescent="0.25">
      <c r="A169" s="88" t="s">
        <v>1881</v>
      </c>
      <c r="B169" s="93"/>
      <c r="C169" s="93"/>
      <c r="D169" s="93"/>
      <c r="E169" s="93"/>
      <c r="F169" s="93"/>
      <c r="G169" s="93"/>
    </row>
    <row r="170" spans="1:7" ht="15" customHeight="1" x14ac:dyDescent="0.25">
      <c r="A170" s="121" t="s">
        <v>1942</v>
      </c>
      <c r="B170" s="95" t="s">
        <v>9</v>
      </c>
      <c r="C170" s="95" t="s">
        <v>1827</v>
      </c>
      <c r="D170" s="95" t="s">
        <v>1807</v>
      </c>
      <c r="E170" s="95" t="s">
        <v>320</v>
      </c>
      <c r="F170" s="95" t="s">
        <v>1822</v>
      </c>
      <c r="G170" s="95" t="s">
        <v>1828</v>
      </c>
    </row>
    <row r="171" spans="1:7" ht="15" customHeight="1" x14ac:dyDescent="0.25">
      <c r="A171" s="121" t="s">
        <v>2199</v>
      </c>
      <c r="B171" s="95" t="s">
        <v>9</v>
      </c>
      <c r="C171" s="95" t="s">
        <v>1827</v>
      </c>
      <c r="D171" s="95" t="s">
        <v>183</v>
      </c>
      <c r="E171" s="95" t="s">
        <v>12</v>
      </c>
      <c r="F171" s="95" t="s">
        <v>1810</v>
      </c>
      <c r="G171" s="95" t="s">
        <v>14</v>
      </c>
    </row>
    <row r="172" spans="1:7" ht="15" customHeight="1" x14ac:dyDescent="0.25">
      <c r="A172" s="121" t="s">
        <v>1916</v>
      </c>
      <c r="B172" s="95" t="s">
        <v>9</v>
      </c>
      <c r="C172" s="95" t="s">
        <v>382</v>
      </c>
      <c r="D172" s="95" t="s">
        <v>107</v>
      </c>
      <c r="E172" s="95" t="s">
        <v>1829</v>
      </c>
      <c r="F172" s="95" t="s">
        <v>320</v>
      </c>
      <c r="G172" s="95" t="s">
        <v>221</v>
      </c>
    </row>
    <row r="173" spans="1:7" ht="15" customHeight="1" x14ac:dyDescent="0.25">
      <c r="A173" s="121" t="s">
        <v>1921</v>
      </c>
      <c r="B173" s="95" t="s">
        <v>9</v>
      </c>
      <c r="C173" s="95" t="s">
        <v>51</v>
      </c>
      <c r="D173" s="95" t="s">
        <v>94</v>
      </c>
      <c r="E173" s="95" t="s">
        <v>272</v>
      </c>
      <c r="F173" s="95" t="s">
        <v>330</v>
      </c>
      <c r="G173" s="95" t="s">
        <v>1830</v>
      </c>
    </row>
    <row r="174" spans="1:7" ht="15" customHeight="1" x14ac:dyDescent="0.25">
      <c r="A174" s="121" t="s">
        <v>1922</v>
      </c>
      <c r="B174" s="95" t="s">
        <v>9</v>
      </c>
      <c r="C174" s="95" t="s">
        <v>51</v>
      </c>
      <c r="D174" s="95" t="s">
        <v>1815</v>
      </c>
      <c r="E174" s="95" t="s">
        <v>12</v>
      </c>
      <c r="F174" s="95" t="s">
        <v>272</v>
      </c>
      <c r="G174" s="95" t="s">
        <v>14</v>
      </c>
    </row>
    <row r="175" spans="1:7" ht="15" customHeight="1" x14ac:dyDescent="0.25">
      <c r="A175" s="121" t="s">
        <v>2200</v>
      </c>
      <c r="B175" s="95" t="s">
        <v>9</v>
      </c>
      <c r="C175" s="95" t="s">
        <v>65</v>
      </c>
      <c r="D175" s="95" t="s">
        <v>20</v>
      </c>
      <c r="E175" s="95" t="s">
        <v>12</v>
      </c>
      <c r="F175" s="95" t="s">
        <v>1831</v>
      </c>
      <c r="G175" s="95" t="s">
        <v>14</v>
      </c>
    </row>
    <row r="176" spans="1:7" ht="15" customHeight="1" x14ac:dyDescent="0.25">
      <c r="A176" s="121" t="s">
        <v>2201</v>
      </c>
      <c r="B176" s="95" t="s">
        <v>9</v>
      </c>
      <c r="C176" s="95" t="s">
        <v>195</v>
      </c>
      <c r="D176" s="95" t="s">
        <v>1832</v>
      </c>
      <c r="E176" s="95" t="s">
        <v>12</v>
      </c>
      <c r="F176" s="95" t="s">
        <v>1833</v>
      </c>
      <c r="G176" s="95" t="s">
        <v>14</v>
      </c>
    </row>
    <row r="177" spans="1:7" ht="15" customHeight="1" x14ac:dyDescent="0.25">
      <c r="A177" s="121" t="s">
        <v>2202</v>
      </c>
      <c r="B177" s="95" t="s">
        <v>9</v>
      </c>
      <c r="C177" s="95" t="s">
        <v>98</v>
      </c>
      <c r="D177" s="95" t="s">
        <v>1834</v>
      </c>
      <c r="E177" s="95" t="s">
        <v>12</v>
      </c>
      <c r="F177" s="95" t="s">
        <v>1835</v>
      </c>
      <c r="G177" s="95" t="s">
        <v>14</v>
      </c>
    </row>
    <row r="178" spans="1:7" ht="15" customHeight="1" x14ac:dyDescent="0.25">
      <c r="A178" s="121" t="s">
        <v>1923</v>
      </c>
      <c r="B178" s="44" t="s">
        <v>23</v>
      </c>
      <c r="C178" s="44" t="s">
        <v>382</v>
      </c>
      <c r="D178" s="44" t="s">
        <v>31</v>
      </c>
      <c r="E178" s="44" t="s">
        <v>12</v>
      </c>
      <c r="F178" s="44" t="s">
        <v>2756</v>
      </c>
      <c r="G178" s="44" t="s">
        <v>14</v>
      </c>
    </row>
    <row r="179" spans="1:7" ht="15" customHeight="1" x14ac:dyDescent="0.25">
      <c r="A179" s="121" t="s">
        <v>2203</v>
      </c>
      <c r="B179" s="95" t="s">
        <v>9</v>
      </c>
      <c r="C179" s="95" t="s">
        <v>791</v>
      </c>
      <c r="D179" s="95" t="s">
        <v>1825</v>
      </c>
      <c r="E179" s="95" t="s">
        <v>12</v>
      </c>
      <c r="F179" s="95" t="s">
        <v>138</v>
      </c>
      <c r="G179" s="95" t="s">
        <v>14</v>
      </c>
    </row>
    <row r="180" spans="1:7" ht="15" customHeight="1" x14ac:dyDescent="0.25">
      <c r="A180" s="121" t="s">
        <v>1887</v>
      </c>
      <c r="B180" s="95" t="s">
        <v>9</v>
      </c>
      <c r="C180" s="95" t="s">
        <v>1836</v>
      </c>
      <c r="D180" s="95" t="s">
        <v>1837</v>
      </c>
      <c r="E180" s="95" t="s">
        <v>12</v>
      </c>
      <c r="F180" s="95" t="s">
        <v>40</v>
      </c>
      <c r="G180" s="95" t="s">
        <v>14</v>
      </c>
    </row>
    <row r="181" spans="1:7" ht="15" customHeight="1" x14ac:dyDescent="0.25">
      <c r="A181" s="121" t="s">
        <v>1929</v>
      </c>
      <c r="B181" s="95" t="s">
        <v>23</v>
      </c>
      <c r="C181" s="95" t="s">
        <v>29</v>
      </c>
      <c r="D181" s="95" t="s">
        <v>1815</v>
      </c>
      <c r="E181" s="95" t="s">
        <v>12</v>
      </c>
      <c r="F181" s="95" t="s">
        <v>1838</v>
      </c>
      <c r="G181" s="95" t="s">
        <v>14</v>
      </c>
    </row>
    <row r="182" spans="1:7" ht="15" customHeight="1" x14ac:dyDescent="0.25">
      <c r="A182" s="121" t="s">
        <v>1930</v>
      </c>
      <c r="B182" s="95" t="s">
        <v>9</v>
      </c>
      <c r="C182" s="95" t="s">
        <v>243</v>
      </c>
      <c r="D182" s="95" t="s">
        <v>241</v>
      </c>
      <c r="E182" s="95" t="s">
        <v>12</v>
      </c>
      <c r="F182" s="95" t="s">
        <v>235</v>
      </c>
      <c r="G182" s="95" t="s">
        <v>14</v>
      </c>
    </row>
    <row r="183" spans="1:7" ht="15" customHeight="1" x14ac:dyDescent="0.25">
      <c r="A183" s="121" t="s">
        <v>1892</v>
      </c>
      <c r="B183" s="95" t="s">
        <v>9</v>
      </c>
      <c r="C183" s="95" t="s">
        <v>183</v>
      </c>
      <c r="D183" s="95" t="s">
        <v>234</v>
      </c>
      <c r="E183" s="95" t="s">
        <v>12</v>
      </c>
      <c r="F183" s="95" t="s">
        <v>1839</v>
      </c>
      <c r="G183" s="95" t="s">
        <v>14</v>
      </c>
    </row>
    <row r="184" spans="1:7" ht="15" customHeight="1" x14ac:dyDescent="0.25">
      <c r="A184" s="121" t="s">
        <v>1932</v>
      </c>
      <c r="B184" s="95" t="s">
        <v>23</v>
      </c>
      <c r="C184" s="95" t="s">
        <v>41</v>
      </c>
      <c r="D184" s="95" t="s">
        <v>119</v>
      </c>
      <c r="E184" s="95" t="s">
        <v>12</v>
      </c>
      <c r="F184" s="95" t="s">
        <v>1840</v>
      </c>
      <c r="G184" s="95" t="s">
        <v>14</v>
      </c>
    </row>
    <row r="185" spans="1:7" ht="15" customHeight="1" x14ac:dyDescent="0.25">
      <c r="A185" s="121" t="s">
        <v>1935</v>
      </c>
      <c r="B185" s="95" t="s">
        <v>23</v>
      </c>
      <c r="C185" s="95" t="s">
        <v>317</v>
      </c>
      <c r="D185" s="95" t="s">
        <v>29</v>
      </c>
      <c r="E185" s="95" t="s">
        <v>12</v>
      </c>
      <c r="F185" s="95" t="s">
        <v>229</v>
      </c>
      <c r="G185" s="95" t="s">
        <v>14</v>
      </c>
    </row>
    <row r="186" spans="1:7" ht="15" customHeight="1" x14ac:dyDescent="0.25">
      <c r="A186" s="121" t="s">
        <v>2204</v>
      </c>
      <c r="B186" s="95" t="s">
        <v>9</v>
      </c>
      <c r="C186" s="95" t="s">
        <v>114</v>
      </c>
      <c r="D186" s="95" t="s">
        <v>100</v>
      </c>
      <c r="E186" s="95" t="s">
        <v>12</v>
      </c>
      <c r="F186" s="95" t="s">
        <v>1831</v>
      </c>
      <c r="G186" s="95" t="s">
        <v>14</v>
      </c>
    </row>
    <row r="187" spans="1:7" ht="15" customHeight="1" x14ac:dyDescent="0.25">
      <c r="A187" s="94"/>
      <c r="B187" s="93"/>
      <c r="C187" s="93"/>
      <c r="D187" s="93"/>
      <c r="E187" s="93"/>
      <c r="F187" s="93"/>
      <c r="G187" s="93"/>
    </row>
    <row r="188" spans="1:7" ht="15" customHeight="1" x14ac:dyDescent="0.25">
      <c r="A188" s="96" t="s">
        <v>1126</v>
      </c>
      <c r="B188" s="91"/>
      <c r="C188" s="91"/>
      <c r="D188" s="91"/>
      <c r="E188" s="91"/>
      <c r="F188" s="91"/>
      <c r="G188" s="91"/>
    </row>
    <row r="189" spans="1:7" ht="15" customHeight="1" x14ac:dyDescent="0.25">
      <c r="A189" s="122" t="s">
        <v>1772</v>
      </c>
      <c r="B189" s="98" t="s">
        <v>9</v>
      </c>
      <c r="C189" s="98" t="s">
        <v>122</v>
      </c>
      <c r="D189" s="98" t="s">
        <v>20</v>
      </c>
      <c r="E189" s="98" t="s">
        <v>12</v>
      </c>
      <c r="F189" s="98" t="s">
        <v>123</v>
      </c>
      <c r="G189" s="98" t="s">
        <v>14</v>
      </c>
    </row>
    <row r="190" spans="1:7" ht="15" customHeight="1" x14ac:dyDescent="0.25">
      <c r="A190" s="122" t="s">
        <v>1773</v>
      </c>
      <c r="B190" s="98" t="s">
        <v>9</v>
      </c>
      <c r="C190" s="98" t="s">
        <v>124</v>
      </c>
      <c r="D190" s="98" t="s">
        <v>125</v>
      </c>
      <c r="E190" s="98" t="s">
        <v>12</v>
      </c>
      <c r="F190" s="98" t="s">
        <v>70</v>
      </c>
      <c r="G190" s="98" t="s">
        <v>14</v>
      </c>
    </row>
    <row r="191" spans="1:7" ht="15" customHeight="1" x14ac:dyDescent="0.25">
      <c r="A191" s="122" t="s">
        <v>1774</v>
      </c>
      <c r="B191" s="98" t="s">
        <v>9</v>
      </c>
      <c r="C191" s="98" t="s">
        <v>124</v>
      </c>
      <c r="D191" s="98" t="s">
        <v>125</v>
      </c>
      <c r="E191" s="98" t="s">
        <v>12</v>
      </c>
      <c r="F191" s="98" t="s">
        <v>121</v>
      </c>
      <c r="G191" s="98" t="s">
        <v>14</v>
      </c>
    </row>
    <row r="192" spans="1:7" ht="15" customHeight="1" x14ac:dyDescent="0.25">
      <c r="A192" s="96"/>
      <c r="B192" s="91"/>
      <c r="C192" s="91"/>
      <c r="D192" s="91"/>
      <c r="E192" s="91"/>
      <c r="F192" s="91"/>
      <c r="G192" s="91"/>
    </row>
    <row r="193" spans="1:7" ht="15" customHeight="1" x14ac:dyDescent="0.25">
      <c r="A193" s="140" t="s">
        <v>126</v>
      </c>
      <c r="B193" s="140"/>
      <c r="C193" s="140"/>
      <c r="D193" s="140"/>
      <c r="E193" s="140"/>
      <c r="F193" s="140"/>
      <c r="G193" s="140"/>
    </row>
    <row r="194" spans="1:7" ht="15" customHeight="1" x14ac:dyDescent="0.25">
      <c r="A194" s="90"/>
      <c r="B194" s="91"/>
      <c r="C194" s="91"/>
      <c r="D194" s="91"/>
      <c r="E194" s="91"/>
      <c r="F194" s="91"/>
      <c r="G194" s="91"/>
    </row>
    <row r="195" spans="1:7" ht="15" customHeight="1" x14ac:dyDescent="0.25">
      <c r="A195" s="96" t="s">
        <v>867</v>
      </c>
      <c r="B195" s="91"/>
      <c r="C195" s="91"/>
      <c r="D195" s="91"/>
      <c r="E195" s="91"/>
      <c r="F195" s="91"/>
      <c r="G195" s="91"/>
    </row>
    <row r="196" spans="1:7" ht="15" customHeight="1" x14ac:dyDescent="0.25">
      <c r="A196" s="122" t="s">
        <v>1775</v>
      </c>
      <c r="B196" s="98" t="s">
        <v>9</v>
      </c>
      <c r="C196" s="98" t="s">
        <v>127</v>
      </c>
      <c r="D196" s="98" t="s">
        <v>51</v>
      </c>
      <c r="E196" s="98" t="s">
        <v>113</v>
      </c>
      <c r="F196" s="98" t="s">
        <v>128</v>
      </c>
      <c r="G196" s="98" t="s">
        <v>129</v>
      </c>
    </row>
    <row r="197" spans="1:7" ht="15" customHeight="1" x14ac:dyDescent="0.25">
      <c r="A197" s="122" t="s">
        <v>1776</v>
      </c>
      <c r="B197" s="98" t="s">
        <v>9</v>
      </c>
      <c r="C197" s="98" t="s">
        <v>20</v>
      </c>
      <c r="D197" s="98" t="s">
        <v>130</v>
      </c>
      <c r="E197" s="98" t="s">
        <v>12</v>
      </c>
      <c r="F197" s="98" t="s">
        <v>131</v>
      </c>
      <c r="G197" s="98" t="s">
        <v>14</v>
      </c>
    </row>
    <row r="198" spans="1:7" ht="15" customHeight="1" x14ac:dyDescent="0.25">
      <c r="A198" s="122" t="s">
        <v>1324</v>
      </c>
      <c r="B198" s="98" t="s">
        <v>9</v>
      </c>
      <c r="C198" s="98" t="s">
        <v>102</v>
      </c>
      <c r="D198" s="98" t="s">
        <v>132</v>
      </c>
      <c r="E198" s="98" t="s">
        <v>12</v>
      </c>
      <c r="F198" s="98" t="s">
        <v>133</v>
      </c>
      <c r="G198" s="98" t="s">
        <v>14</v>
      </c>
    </row>
    <row r="199" spans="1:7" ht="15" customHeight="1" x14ac:dyDescent="0.25">
      <c r="A199" s="96"/>
      <c r="B199" s="91"/>
      <c r="C199" s="91"/>
      <c r="D199" s="91"/>
      <c r="E199" s="91"/>
      <c r="F199" s="91"/>
      <c r="G199" s="91"/>
    </row>
    <row r="200" spans="1:7" s="100" customFormat="1" ht="15" customHeight="1" x14ac:dyDescent="0.25">
      <c r="A200" s="140" t="s">
        <v>1387</v>
      </c>
      <c r="B200" s="140"/>
      <c r="C200" s="140"/>
      <c r="D200" s="140"/>
      <c r="E200" s="140"/>
      <c r="F200" s="140"/>
      <c r="G200" s="140"/>
    </row>
    <row r="201" spans="1:7" s="100" customFormat="1" ht="15" customHeight="1" x14ac:dyDescent="0.25">
      <c r="A201" s="92"/>
      <c r="B201" s="99"/>
      <c r="C201" s="99"/>
      <c r="D201" s="99"/>
      <c r="E201" s="99"/>
      <c r="F201" s="99"/>
      <c r="G201" s="99"/>
    </row>
    <row r="202" spans="1:7" s="100" customFormat="1" ht="15" customHeight="1" x14ac:dyDescent="0.25">
      <c r="A202" s="94" t="s">
        <v>2381</v>
      </c>
      <c r="B202" s="99"/>
      <c r="C202" s="99"/>
      <c r="D202" s="99"/>
      <c r="E202" s="99"/>
      <c r="F202" s="99"/>
      <c r="G202" s="99"/>
    </row>
    <row r="203" spans="1:7" s="100" customFormat="1" ht="15" customHeight="1" x14ac:dyDescent="0.25">
      <c r="A203" s="123" t="s">
        <v>2427</v>
      </c>
      <c r="B203" s="95" t="s">
        <v>9</v>
      </c>
      <c r="C203" s="95" t="s">
        <v>83</v>
      </c>
      <c r="D203" s="95" t="s">
        <v>2428</v>
      </c>
      <c r="E203" s="95" t="s">
        <v>2429</v>
      </c>
      <c r="F203" s="95" t="s">
        <v>138</v>
      </c>
      <c r="G203" s="95" t="s">
        <v>78</v>
      </c>
    </row>
    <row r="204" spans="1:7" s="100" customFormat="1" ht="15" customHeight="1" x14ac:dyDescent="0.25">
      <c r="A204" s="94"/>
      <c r="B204" s="99"/>
      <c r="C204" s="99"/>
      <c r="D204" s="99"/>
      <c r="E204" s="99"/>
      <c r="F204" s="99"/>
      <c r="G204" s="99"/>
    </row>
    <row r="205" spans="1:7" ht="15" customHeight="1" x14ac:dyDescent="0.25">
      <c r="A205" s="140" t="s">
        <v>134</v>
      </c>
      <c r="B205" s="140"/>
      <c r="C205" s="140"/>
      <c r="D205" s="140"/>
      <c r="E205" s="140"/>
      <c r="F205" s="140"/>
      <c r="G205" s="140"/>
    </row>
    <row r="206" spans="1:7" ht="15" customHeight="1" x14ac:dyDescent="0.25">
      <c r="A206" s="90"/>
      <c r="B206" s="91"/>
      <c r="C206" s="91"/>
      <c r="D206" s="91"/>
      <c r="E206" s="91"/>
      <c r="F206" s="91"/>
      <c r="G206" s="91"/>
    </row>
    <row r="207" spans="1:7" ht="15" customHeight="1" x14ac:dyDescent="0.25">
      <c r="A207" s="96" t="s">
        <v>855</v>
      </c>
      <c r="B207" s="91"/>
      <c r="C207" s="91"/>
      <c r="D207" s="91"/>
      <c r="E207" s="91"/>
      <c r="F207" s="91"/>
      <c r="G207" s="91"/>
    </row>
    <row r="208" spans="1:7" ht="15" customHeight="1" x14ac:dyDescent="0.25">
      <c r="A208" s="122" t="s">
        <v>1398</v>
      </c>
      <c r="B208" s="98" t="s">
        <v>9</v>
      </c>
      <c r="C208" s="98" t="s">
        <v>135</v>
      </c>
      <c r="D208" s="98" t="s">
        <v>136</v>
      </c>
      <c r="E208" s="98" t="s">
        <v>137</v>
      </c>
      <c r="F208" s="98" t="s">
        <v>138</v>
      </c>
      <c r="G208" s="98" t="s">
        <v>139</v>
      </c>
    </row>
    <row r="209" spans="1:7" ht="15" customHeight="1" x14ac:dyDescent="0.25">
      <c r="A209" s="122" t="s">
        <v>1777</v>
      </c>
      <c r="B209" s="98" t="s">
        <v>23</v>
      </c>
      <c r="C209" s="98" t="s">
        <v>140</v>
      </c>
      <c r="D209" s="98" t="s">
        <v>141</v>
      </c>
      <c r="E209" s="98" t="s">
        <v>12</v>
      </c>
      <c r="F209" s="98" t="s">
        <v>142</v>
      </c>
      <c r="G209" s="98" t="s">
        <v>14</v>
      </c>
    </row>
    <row r="210" spans="1:7" ht="15" customHeight="1" x14ac:dyDescent="0.25">
      <c r="A210" s="122" t="s">
        <v>1778</v>
      </c>
      <c r="B210" s="98" t="s">
        <v>9</v>
      </c>
      <c r="C210" s="98" t="s">
        <v>143</v>
      </c>
      <c r="D210" s="98" t="s">
        <v>144</v>
      </c>
      <c r="E210" s="98" t="s">
        <v>12</v>
      </c>
      <c r="F210" s="98" t="s">
        <v>145</v>
      </c>
      <c r="G210" s="98" t="s">
        <v>14</v>
      </c>
    </row>
    <row r="211" spans="1:7" ht="15" customHeight="1" x14ac:dyDescent="0.25">
      <c r="A211" s="96"/>
      <c r="B211" s="91"/>
      <c r="C211" s="91"/>
      <c r="D211" s="91"/>
      <c r="E211" s="91"/>
      <c r="F211" s="91"/>
      <c r="G211" s="91"/>
    </row>
    <row r="212" spans="1:7" ht="15" customHeight="1" x14ac:dyDescent="0.25">
      <c r="A212" s="96" t="s">
        <v>867</v>
      </c>
      <c r="B212" s="91"/>
      <c r="C212" s="91"/>
      <c r="D212" s="91"/>
      <c r="E212" s="91"/>
      <c r="F212" s="91"/>
      <c r="G212" s="91"/>
    </row>
    <row r="213" spans="1:7" ht="15" customHeight="1" x14ac:dyDescent="0.25">
      <c r="A213" s="122" t="s">
        <v>1400</v>
      </c>
      <c r="B213" s="98" t="s">
        <v>9</v>
      </c>
      <c r="C213" s="98" t="s">
        <v>146</v>
      </c>
      <c r="D213" s="98" t="s">
        <v>147</v>
      </c>
      <c r="E213" s="98" t="s">
        <v>12</v>
      </c>
      <c r="F213" s="98" t="s">
        <v>148</v>
      </c>
      <c r="G213" s="98" t="s">
        <v>14</v>
      </c>
    </row>
    <row r="214" spans="1:7" ht="15" customHeight="1" x14ac:dyDescent="0.25">
      <c r="A214" s="122" t="s">
        <v>1779</v>
      </c>
      <c r="B214" s="98" t="s">
        <v>23</v>
      </c>
      <c r="C214" s="98" t="s">
        <v>149</v>
      </c>
      <c r="D214" s="98" t="s">
        <v>150</v>
      </c>
      <c r="E214" s="98" t="s">
        <v>12</v>
      </c>
      <c r="F214" s="98" t="s">
        <v>151</v>
      </c>
      <c r="G214" s="98" t="s">
        <v>14</v>
      </c>
    </row>
    <row r="215" spans="1:7" ht="15" customHeight="1" x14ac:dyDescent="0.25">
      <c r="A215" s="96"/>
      <c r="B215" s="91"/>
      <c r="C215" s="91"/>
      <c r="D215" s="91"/>
      <c r="E215" s="91"/>
      <c r="F215" s="91"/>
      <c r="G215" s="91"/>
    </row>
    <row r="216" spans="1:7" ht="15" customHeight="1" x14ac:dyDescent="0.25">
      <c r="A216" s="94" t="s">
        <v>1895</v>
      </c>
      <c r="B216" s="93"/>
      <c r="C216" s="93"/>
      <c r="D216" s="93"/>
      <c r="E216" s="93"/>
      <c r="F216" s="93"/>
      <c r="G216" s="93"/>
    </row>
    <row r="217" spans="1:7" ht="15" customHeight="1" x14ac:dyDescent="0.25">
      <c r="A217" s="126" t="s">
        <v>2191</v>
      </c>
      <c r="B217" s="95" t="s">
        <v>9</v>
      </c>
      <c r="C217" s="95" t="s">
        <v>1841</v>
      </c>
      <c r="D217" s="95" t="s">
        <v>326</v>
      </c>
      <c r="E217" s="95" t="s">
        <v>12</v>
      </c>
      <c r="F217" s="95" t="s">
        <v>330</v>
      </c>
      <c r="G217" s="95" t="s">
        <v>14</v>
      </c>
    </row>
    <row r="218" spans="1:7" ht="15" customHeight="1" x14ac:dyDescent="0.25">
      <c r="A218" s="94"/>
      <c r="B218" s="93"/>
      <c r="C218" s="93"/>
      <c r="D218" s="93"/>
      <c r="E218" s="93"/>
      <c r="F218" s="93"/>
      <c r="G218" s="93"/>
    </row>
    <row r="219" spans="1:7" ht="15" customHeight="1" x14ac:dyDescent="0.25">
      <c r="A219" s="94" t="s">
        <v>1881</v>
      </c>
      <c r="B219" s="93"/>
      <c r="C219" s="93"/>
      <c r="D219" s="93"/>
      <c r="E219" s="93"/>
      <c r="F219" s="93"/>
      <c r="G219" s="93"/>
    </row>
    <row r="220" spans="1:7" ht="15" customHeight="1" x14ac:dyDescent="0.25">
      <c r="A220" s="123" t="s">
        <v>2185</v>
      </c>
      <c r="B220" s="95" t="s">
        <v>9</v>
      </c>
      <c r="C220" s="95" t="s">
        <v>603</v>
      </c>
      <c r="D220" s="95" t="s">
        <v>11</v>
      </c>
      <c r="E220" s="95" t="s">
        <v>12</v>
      </c>
      <c r="F220" s="95" t="s">
        <v>18</v>
      </c>
      <c r="G220" s="95" t="s">
        <v>14</v>
      </c>
    </row>
    <row r="221" spans="1:7" ht="15" customHeight="1" x14ac:dyDescent="0.25">
      <c r="A221" s="94"/>
      <c r="B221" s="93"/>
      <c r="C221" s="93"/>
      <c r="D221" s="93"/>
      <c r="E221" s="93"/>
      <c r="F221" s="93"/>
      <c r="G221" s="93"/>
    </row>
    <row r="222" spans="1:7" ht="15" customHeight="1" x14ac:dyDescent="0.25">
      <c r="A222" s="140" t="s">
        <v>152</v>
      </c>
      <c r="B222" s="140"/>
      <c r="C222" s="140"/>
      <c r="D222" s="140"/>
      <c r="E222" s="140"/>
      <c r="F222" s="140"/>
      <c r="G222" s="140"/>
    </row>
    <row r="223" spans="1:7" ht="15" customHeight="1" x14ac:dyDescent="0.25">
      <c r="A223" s="90"/>
      <c r="B223" s="91"/>
      <c r="C223" s="91"/>
      <c r="D223" s="91"/>
      <c r="E223" s="91"/>
      <c r="F223" s="91"/>
      <c r="G223" s="91"/>
    </row>
    <row r="224" spans="1:7" ht="15" customHeight="1" x14ac:dyDescent="0.25">
      <c r="A224" s="96" t="s">
        <v>855</v>
      </c>
      <c r="B224" s="91"/>
      <c r="C224" s="91"/>
      <c r="D224" s="91"/>
      <c r="E224" s="91"/>
      <c r="F224" s="91"/>
      <c r="G224" s="91"/>
    </row>
    <row r="225" spans="1:7" ht="15" customHeight="1" x14ac:dyDescent="0.25">
      <c r="A225" s="97" t="s">
        <v>1411</v>
      </c>
      <c r="B225" s="98" t="s">
        <v>9</v>
      </c>
      <c r="C225" s="98" t="s">
        <v>153</v>
      </c>
      <c r="D225" s="98" t="s">
        <v>154</v>
      </c>
      <c r="E225" s="98" t="s">
        <v>155</v>
      </c>
      <c r="F225" s="98" t="s">
        <v>156</v>
      </c>
      <c r="G225" s="98" t="s">
        <v>157</v>
      </c>
    </row>
    <row r="226" spans="1:7" ht="15" customHeight="1" x14ac:dyDescent="0.25">
      <c r="A226" s="96"/>
      <c r="B226" s="91"/>
      <c r="C226" s="91"/>
      <c r="D226" s="91"/>
      <c r="E226" s="91"/>
      <c r="F226" s="91"/>
      <c r="G226" s="91"/>
    </row>
    <row r="227" spans="1:7" ht="15" customHeight="1" x14ac:dyDescent="0.25">
      <c r="A227" s="96" t="s">
        <v>867</v>
      </c>
      <c r="B227" s="91"/>
      <c r="C227" s="91"/>
      <c r="D227" s="91"/>
      <c r="E227" s="91"/>
      <c r="F227" s="91"/>
      <c r="G227" s="91"/>
    </row>
    <row r="228" spans="1:7" ht="15" customHeight="1" x14ac:dyDescent="0.25">
      <c r="A228" s="97" t="s">
        <v>1780</v>
      </c>
      <c r="B228" s="98" t="s">
        <v>9</v>
      </c>
      <c r="C228" s="98" t="s">
        <v>158</v>
      </c>
      <c r="D228" s="98" t="s">
        <v>159</v>
      </c>
      <c r="E228" s="98" t="s">
        <v>12</v>
      </c>
      <c r="F228" s="98" t="s">
        <v>160</v>
      </c>
      <c r="G228" s="98" t="s">
        <v>14</v>
      </c>
    </row>
    <row r="229" spans="1:7" ht="15" customHeight="1" x14ac:dyDescent="0.25">
      <c r="A229" s="97" t="s">
        <v>1781</v>
      </c>
      <c r="B229" s="98" t="s">
        <v>9</v>
      </c>
      <c r="C229" s="98" t="s">
        <v>161</v>
      </c>
      <c r="D229" s="98" t="s">
        <v>100</v>
      </c>
      <c r="E229" s="98" t="s">
        <v>12</v>
      </c>
      <c r="F229" s="98" t="s">
        <v>162</v>
      </c>
      <c r="G229" s="98" t="s">
        <v>14</v>
      </c>
    </row>
    <row r="230" spans="1:7" ht="15" customHeight="1" x14ac:dyDescent="0.25">
      <c r="A230" s="96"/>
      <c r="B230" s="91"/>
      <c r="C230" s="91"/>
      <c r="D230" s="91"/>
      <c r="E230" s="91"/>
      <c r="F230" s="91"/>
      <c r="G230" s="91"/>
    </row>
    <row r="231" spans="1:7" ht="15" customHeight="1" x14ac:dyDescent="0.25">
      <c r="A231" s="96" t="s">
        <v>1008</v>
      </c>
      <c r="B231" s="91"/>
      <c r="C231" s="91"/>
      <c r="D231" s="91"/>
      <c r="E231" s="91"/>
      <c r="F231" s="91"/>
      <c r="G231" s="91"/>
    </row>
    <row r="232" spans="1:7" ht="15" customHeight="1" x14ac:dyDescent="0.25">
      <c r="A232" s="97" t="s">
        <v>1783</v>
      </c>
      <c r="B232" s="98" t="s">
        <v>9</v>
      </c>
      <c r="C232" s="98" t="s">
        <v>99</v>
      </c>
      <c r="D232" s="98" t="s">
        <v>167</v>
      </c>
      <c r="E232" s="98" t="s">
        <v>12</v>
      </c>
      <c r="F232" s="98" t="s">
        <v>168</v>
      </c>
      <c r="G232" s="98" t="s">
        <v>14</v>
      </c>
    </row>
    <row r="233" spans="1:7" ht="15" customHeight="1" x14ac:dyDescent="0.25">
      <c r="A233" s="96"/>
      <c r="B233" s="91"/>
      <c r="C233" s="91"/>
      <c r="D233" s="91"/>
      <c r="E233" s="91"/>
      <c r="F233" s="91"/>
      <c r="G233" s="91"/>
    </row>
    <row r="234" spans="1:7" ht="15" customHeight="1" x14ac:dyDescent="0.25">
      <c r="A234" s="94" t="s">
        <v>1895</v>
      </c>
      <c r="B234" s="93"/>
      <c r="C234" s="93"/>
      <c r="D234" s="93"/>
      <c r="E234" s="93"/>
      <c r="F234" s="93"/>
      <c r="G234" s="93"/>
    </row>
    <row r="235" spans="1:7" ht="15" customHeight="1" x14ac:dyDescent="0.25">
      <c r="A235" s="87" t="s">
        <v>2092</v>
      </c>
      <c r="B235" s="95" t="s">
        <v>9</v>
      </c>
      <c r="C235" s="95" t="s">
        <v>1842</v>
      </c>
      <c r="D235" s="95" t="s">
        <v>65</v>
      </c>
      <c r="E235" s="95" t="s">
        <v>12</v>
      </c>
      <c r="F235" s="95" t="s">
        <v>123</v>
      </c>
      <c r="G235" s="95" t="s">
        <v>14</v>
      </c>
    </row>
    <row r="236" spans="1:7" ht="15" customHeight="1" x14ac:dyDescent="0.25">
      <c r="A236" s="87" t="s">
        <v>2205</v>
      </c>
      <c r="B236" s="95" t="s">
        <v>9</v>
      </c>
      <c r="C236" s="95" t="s">
        <v>1843</v>
      </c>
      <c r="D236" s="95" t="s">
        <v>1844</v>
      </c>
      <c r="E236" s="95" t="s">
        <v>12</v>
      </c>
      <c r="F236" s="95" t="s">
        <v>36</v>
      </c>
      <c r="G236" s="95" t="s">
        <v>14</v>
      </c>
    </row>
    <row r="237" spans="1:7" ht="15" customHeight="1" x14ac:dyDescent="0.25">
      <c r="A237" s="87" t="s">
        <v>1903</v>
      </c>
      <c r="B237" s="95" t="s">
        <v>23</v>
      </c>
      <c r="C237" s="95" t="s">
        <v>1845</v>
      </c>
      <c r="D237" s="95" t="s">
        <v>1846</v>
      </c>
      <c r="E237" s="95" t="s">
        <v>12</v>
      </c>
      <c r="F237" s="95" t="s">
        <v>1847</v>
      </c>
      <c r="G237" s="95" t="s">
        <v>14</v>
      </c>
    </row>
    <row r="238" spans="1:7" ht="15" customHeight="1" x14ac:dyDescent="0.25">
      <c r="A238" s="88"/>
      <c r="B238" s="93"/>
      <c r="C238" s="93"/>
      <c r="D238" s="93"/>
      <c r="E238" s="93"/>
      <c r="F238" s="93"/>
      <c r="G238" s="93"/>
    </row>
    <row r="239" spans="1:7" ht="15" customHeight="1" x14ac:dyDescent="0.25">
      <c r="A239" s="96" t="s">
        <v>1026</v>
      </c>
      <c r="B239" s="91"/>
      <c r="C239" s="91"/>
      <c r="D239" s="91"/>
      <c r="E239" s="91"/>
      <c r="F239" s="91"/>
      <c r="G239" s="91"/>
    </row>
    <row r="240" spans="1:7" ht="15" customHeight="1" x14ac:dyDescent="0.25">
      <c r="A240" s="97" t="s">
        <v>1338</v>
      </c>
      <c r="B240" s="98" t="s">
        <v>9</v>
      </c>
      <c r="C240" s="98" t="s">
        <v>163</v>
      </c>
      <c r="D240" s="98" t="s">
        <v>102</v>
      </c>
      <c r="E240" s="98" t="s">
        <v>12</v>
      </c>
      <c r="F240" s="98" t="s">
        <v>164</v>
      </c>
      <c r="G240" s="98" t="s">
        <v>14</v>
      </c>
    </row>
    <row r="241" spans="1:7" ht="15" customHeight="1" x14ac:dyDescent="0.25">
      <c r="A241" s="97" t="s">
        <v>1782</v>
      </c>
      <c r="B241" s="98" t="s">
        <v>9</v>
      </c>
      <c r="C241" s="98" t="s">
        <v>165</v>
      </c>
      <c r="D241" s="98" t="s">
        <v>166</v>
      </c>
      <c r="E241" s="98" t="s">
        <v>12</v>
      </c>
      <c r="F241" s="98" t="s">
        <v>164</v>
      </c>
      <c r="G241" s="98" t="s">
        <v>14</v>
      </c>
    </row>
    <row r="242" spans="1:7" ht="15" customHeight="1" x14ac:dyDescent="0.25">
      <c r="A242" s="96"/>
      <c r="B242" s="91"/>
      <c r="C242" s="91"/>
      <c r="D242" s="91"/>
      <c r="E242" s="91"/>
      <c r="F242" s="91"/>
      <c r="G242" s="91"/>
    </row>
    <row r="243" spans="1:7" s="100" customFormat="1" ht="15" customHeight="1" x14ac:dyDescent="0.25">
      <c r="A243" s="88" t="s">
        <v>2381</v>
      </c>
      <c r="B243" s="99"/>
      <c r="C243" s="99"/>
      <c r="D243" s="99"/>
      <c r="E243" s="99"/>
      <c r="F243" s="99"/>
      <c r="G243" s="99"/>
    </row>
    <row r="244" spans="1:7" s="100" customFormat="1" ht="15" customHeight="1" x14ac:dyDescent="0.25">
      <c r="A244" s="87" t="s">
        <v>2430</v>
      </c>
      <c r="B244" s="95" t="s">
        <v>9</v>
      </c>
      <c r="C244" s="95" t="s">
        <v>2431</v>
      </c>
      <c r="D244" s="95" t="s">
        <v>2432</v>
      </c>
      <c r="E244" s="95" t="s">
        <v>12</v>
      </c>
      <c r="F244" s="95" t="s">
        <v>2433</v>
      </c>
      <c r="G244" s="95" t="s">
        <v>14</v>
      </c>
    </row>
    <row r="245" spans="1:7" s="100" customFormat="1" ht="15" customHeight="1" x14ac:dyDescent="0.25">
      <c r="A245" s="87" t="s">
        <v>2434</v>
      </c>
      <c r="B245" s="95" t="s">
        <v>9</v>
      </c>
      <c r="C245" s="95" t="s">
        <v>2435</v>
      </c>
      <c r="D245" s="95" t="s">
        <v>44</v>
      </c>
      <c r="E245" s="95" t="s">
        <v>12</v>
      </c>
      <c r="F245" s="95" t="s">
        <v>92</v>
      </c>
      <c r="G245" s="95" t="s">
        <v>14</v>
      </c>
    </row>
    <row r="246" spans="1:7" s="100" customFormat="1" ht="15" customHeight="1" x14ac:dyDescent="0.25">
      <c r="A246" s="87" t="s">
        <v>988</v>
      </c>
      <c r="B246" s="95" t="s">
        <v>9</v>
      </c>
      <c r="C246" s="95" t="s">
        <v>2436</v>
      </c>
      <c r="D246" s="95" t="s">
        <v>2437</v>
      </c>
      <c r="E246" s="95" t="s">
        <v>97</v>
      </c>
      <c r="F246" s="95" t="s">
        <v>123</v>
      </c>
      <c r="G246" s="95" t="s">
        <v>2438</v>
      </c>
    </row>
    <row r="247" spans="1:7" s="100" customFormat="1" ht="15" customHeight="1" x14ac:dyDescent="0.25">
      <c r="A247" s="87" t="s">
        <v>2413</v>
      </c>
      <c r="B247" s="95" t="s">
        <v>9</v>
      </c>
      <c r="C247" s="95" t="s">
        <v>2439</v>
      </c>
      <c r="D247" s="95" t="s">
        <v>118</v>
      </c>
      <c r="E247" s="95" t="s">
        <v>12</v>
      </c>
      <c r="F247" s="95" t="s">
        <v>272</v>
      </c>
      <c r="G247" s="95" t="s">
        <v>14</v>
      </c>
    </row>
    <row r="248" spans="1:7" s="100" customFormat="1" ht="15" customHeight="1" x14ac:dyDescent="0.25">
      <c r="A248" s="87" t="s">
        <v>2440</v>
      </c>
      <c r="B248" s="95" t="s">
        <v>9</v>
      </c>
      <c r="C248" s="95" t="s">
        <v>2441</v>
      </c>
      <c r="D248" s="95" t="s">
        <v>65</v>
      </c>
      <c r="E248" s="95" t="s">
        <v>2442</v>
      </c>
      <c r="F248" s="95" t="s">
        <v>113</v>
      </c>
      <c r="G248" s="95" t="s">
        <v>428</v>
      </c>
    </row>
    <row r="249" spans="1:7" s="100" customFormat="1" ht="15" customHeight="1" x14ac:dyDescent="0.25">
      <c r="A249" s="94"/>
      <c r="B249" s="99"/>
      <c r="C249" s="99"/>
      <c r="D249" s="99"/>
      <c r="E249" s="99"/>
      <c r="F249" s="99"/>
      <c r="G249" s="99"/>
    </row>
    <row r="250" spans="1:7" ht="15" customHeight="1" x14ac:dyDescent="0.25">
      <c r="A250" s="88" t="s">
        <v>1905</v>
      </c>
      <c r="B250" s="93"/>
      <c r="C250" s="93"/>
      <c r="D250" s="93"/>
      <c r="E250" s="93"/>
      <c r="F250" s="93"/>
      <c r="G250" s="93"/>
    </row>
    <row r="251" spans="1:7" ht="15" customHeight="1" x14ac:dyDescent="0.25">
      <c r="A251" s="87" t="s">
        <v>2206</v>
      </c>
      <c r="B251" s="95" t="s">
        <v>9</v>
      </c>
      <c r="C251" s="95" t="s">
        <v>1848</v>
      </c>
      <c r="D251" s="95" t="s">
        <v>234</v>
      </c>
      <c r="E251" s="95" t="s">
        <v>12</v>
      </c>
      <c r="F251" s="95" t="s">
        <v>1849</v>
      </c>
      <c r="G251" s="95" t="s">
        <v>14</v>
      </c>
    </row>
    <row r="252" spans="1:7" ht="15" customHeight="1" x14ac:dyDescent="0.25">
      <c r="A252" s="88"/>
      <c r="B252" s="93"/>
      <c r="C252" s="93"/>
      <c r="D252" s="93"/>
      <c r="E252" s="93"/>
      <c r="F252" s="93"/>
      <c r="G252" s="93"/>
    </row>
    <row r="253" spans="1:7" ht="15" customHeight="1" x14ac:dyDescent="0.25">
      <c r="A253" s="88" t="s">
        <v>1881</v>
      </c>
      <c r="B253" s="93"/>
      <c r="C253" s="93"/>
      <c r="D253" s="93"/>
      <c r="E253" s="93"/>
      <c r="F253" s="93"/>
      <c r="G253" s="93"/>
    </row>
    <row r="254" spans="1:7" ht="15" customHeight="1" x14ac:dyDescent="0.25">
      <c r="A254" s="87" t="s">
        <v>1918</v>
      </c>
      <c r="B254" s="95" t="s">
        <v>9</v>
      </c>
      <c r="C254" s="95" t="s">
        <v>1850</v>
      </c>
      <c r="D254" s="95" t="s">
        <v>1851</v>
      </c>
      <c r="E254" s="95" t="s">
        <v>12</v>
      </c>
      <c r="F254" s="95" t="s">
        <v>1852</v>
      </c>
      <c r="G254" s="95" t="s">
        <v>14</v>
      </c>
    </row>
    <row r="255" spans="1:7" ht="15" customHeight="1" x14ac:dyDescent="0.25">
      <c r="A255" s="87" t="s">
        <v>2207</v>
      </c>
      <c r="B255" s="95" t="s">
        <v>9</v>
      </c>
      <c r="C255" s="95" t="s">
        <v>1853</v>
      </c>
      <c r="D255" s="95" t="s">
        <v>1854</v>
      </c>
      <c r="E255" s="95" t="s">
        <v>12</v>
      </c>
      <c r="F255" s="95" t="s">
        <v>1855</v>
      </c>
      <c r="G255" s="95" t="s">
        <v>14</v>
      </c>
    </row>
    <row r="256" spans="1:7" ht="15" customHeight="1" x14ac:dyDescent="0.25">
      <c r="A256" s="87" t="s">
        <v>2208</v>
      </c>
      <c r="B256" s="95" t="s">
        <v>9</v>
      </c>
      <c r="C256" s="95" t="s">
        <v>149</v>
      </c>
      <c r="D256" s="95" t="s">
        <v>1856</v>
      </c>
      <c r="E256" s="95" t="s">
        <v>12</v>
      </c>
      <c r="F256" s="95" t="s">
        <v>1857</v>
      </c>
      <c r="G256" s="95" t="s">
        <v>14</v>
      </c>
    </row>
    <row r="257" spans="1:7" ht="15" customHeight="1" x14ac:dyDescent="0.25">
      <c r="A257" s="87" t="s">
        <v>1931</v>
      </c>
      <c r="B257" s="95" t="s">
        <v>9</v>
      </c>
      <c r="C257" s="95" t="s">
        <v>1858</v>
      </c>
      <c r="D257" s="95" t="s">
        <v>1859</v>
      </c>
      <c r="E257" s="95" t="s">
        <v>12</v>
      </c>
      <c r="F257" s="95" t="s">
        <v>1860</v>
      </c>
      <c r="G257" s="95" t="s">
        <v>14</v>
      </c>
    </row>
    <row r="258" spans="1:7" ht="15" customHeight="1" x14ac:dyDescent="0.25">
      <c r="A258" s="87" t="s">
        <v>2209</v>
      </c>
      <c r="B258" s="95" t="s">
        <v>9</v>
      </c>
      <c r="C258" s="95" t="s">
        <v>1861</v>
      </c>
      <c r="D258" s="95" t="s">
        <v>15</v>
      </c>
      <c r="E258" s="95" t="s">
        <v>12</v>
      </c>
      <c r="F258" s="95" t="s">
        <v>53</v>
      </c>
      <c r="G258" s="95" t="s">
        <v>14</v>
      </c>
    </row>
    <row r="259" spans="1:7" ht="15" customHeight="1" x14ac:dyDescent="0.25">
      <c r="A259" s="87" t="s">
        <v>2210</v>
      </c>
      <c r="B259" s="95" t="s">
        <v>9</v>
      </c>
      <c r="C259" s="95" t="s">
        <v>576</v>
      </c>
      <c r="D259" s="95" t="s">
        <v>1837</v>
      </c>
      <c r="E259" s="95" t="s">
        <v>12</v>
      </c>
      <c r="F259" s="95" t="s">
        <v>310</v>
      </c>
      <c r="G259" s="95" t="s">
        <v>14</v>
      </c>
    </row>
    <row r="260" spans="1:7" ht="15" customHeight="1" x14ac:dyDescent="0.25">
      <c r="A260" s="87" t="s">
        <v>2211</v>
      </c>
      <c r="B260" s="95" t="s">
        <v>9</v>
      </c>
      <c r="C260" s="95" t="s">
        <v>1862</v>
      </c>
      <c r="D260" s="95" t="s">
        <v>1863</v>
      </c>
      <c r="E260" s="95" t="s">
        <v>12</v>
      </c>
      <c r="F260" s="95" t="s">
        <v>1864</v>
      </c>
      <c r="G260" s="95" t="s">
        <v>14</v>
      </c>
    </row>
    <row r="261" spans="1:7" ht="15" customHeight="1" x14ac:dyDescent="0.25">
      <c r="A261" s="94"/>
      <c r="B261" s="93"/>
      <c r="C261" s="93"/>
      <c r="D261" s="93"/>
      <c r="E261" s="93"/>
      <c r="F261" s="93"/>
      <c r="G261" s="93"/>
    </row>
    <row r="262" spans="1:7" ht="15" customHeight="1" x14ac:dyDescent="0.25">
      <c r="A262" s="96" t="s">
        <v>1126</v>
      </c>
      <c r="B262" s="91"/>
      <c r="C262" s="91"/>
      <c r="D262" s="91"/>
      <c r="E262" s="91"/>
      <c r="F262" s="91"/>
      <c r="G262" s="91"/>
    </row>
    <row r="263" spans="1:7" ht="15" customHeight="1" x14ac:dyDescent="0.25">
      <c r="A263" s="97" t="s">
        <v>1757</v>
      </c>
      <c r="B263" s="98" t="s">
        <v>9</v>
      </c>
      <c r="C263" s="98" t="s">
        <v>169</v>
      </c>
      <c r="D263" s="98" t="s">
        <v>170</v>
      </c>
      <c r="E263" s="98" t="s">
        <v>12</v>
      </c>
      <c r="F263" s="98" t="s">
        <v>97</v>
      </c>
      <c r="G263" s="98" t="s">
        <v>14</v>
      </c>
    </row>
    <row r="264" spans="1:7" ht="15" customHeight="1" x14ac:dyDescent="0.25">
      <c r="A264" s="96"/>
      <c r="B264" s="91"/>
      <c r="C264" s="91"/>
      <c r="D264" s="91"/>
      <c r="E264" s="91"/>
      <c r="F264" s="91"/>
      <c r="G264" s="91"/>
    </row>
    <row r="265" spans="1:7" ht="15" customHeight="1" x14ac:dyDescent="0.25">
      <c r="A265" s="140" t="s">
        <v>171</v>
      </c>
      <c r="B265" s="140"/>
      <c r="C265" s="140"/>
      <c r="D265" s="140"/>
      <c r="E265" s="140"/>
      <c r="F265" s="140"/>
      <c r="G265" s="140"/>
    </row>
    <row r="266" spans="1:7" ht="15" customHeight="1" x14ac:dyDescent="0.25">
      <c r="A266" s="90"/>
      <c r="B266" s="91"/>
      <c r="C266" s="91"/>
      <c r="D266" s="91"/>
      <c r="E266" s="91"/>
      <c r="F266" s="91"/>
      <c r="G266" s="91"/>
    </row>
    <row r="267" spans="1:7" ht="15" customHeight="1" x14ac:dyDescent="0.25">
      <c r="A267" s="96" t="s">
        <v>867</v>
      </c>
      <c r="B267" s="91"/>
      <c r="C267" s="91"/>
      <c r="D267" s="91"/>
      <c r="E267" s="91"/>
      <c r="F267" s="91"/>
      <c r="G267" s="91"/>
    </row>
    <row r="268" spans="1:7" ht="15" customHeight="1" x14ac:dyDescent="0.25">
      <c r="A268" s="122" t="s">
        <v>1784</v>
      </c>
      <c r="B268" s="98" t="s">
        <v>9</v>
      </c>
      <c r="C268" s="98" t="s">
        <v>172</v>
      </c>
      <c r="D268" s="98" t="s">
        <v>173</v>
      </c>
      <c r="E268" s="98" t="s">
        <v>12</v>
      </c>
      <c r="F268" s="98" t="s">
        <v>174</v>
      </c>
      <c r="G268" s="98" t="s">
        <v>14</v>
      </c>
    </row>
    <row r="269" spans="1:7" ht="15" customHeight="1" x14ac:dyDescent="0.25">
      <c r="A269" s="122" t="s">
        <v>1785</v>
      </c>
      <c r="B269" s="98" t="s">
        <v>9</v>
      </c>
      <c r="C269" s="98" t="s">
        <v>175</v>
      </c>
      <c r="D269" s="98" t="s">
        <v>176</v>
      </c>
      <c r="E269" s="98" t="s">
        <v>12</v>
      </c>
      <c r="F269" s="98" t="s">
        <v>177</v>
      </c>
      <c r="G269" s="98" t="s">
        <v>14</v>
      </c>
    </row>
    <row r="270" spans="1:7" ht="15" customHeight="1" x14ac:dyDescent="0.25">
      <c r="A270" s="90"/>
      <c r="B270" s="91"/>
      <c r="C270" s="91"/>
      <c r="D270" s="91"/>
      <c r="E270" s="91"/>
      <c r="F270" s="91"/>
      <c r="G270" s="91"/>
    </row>
    <row r="271" spans="1:7" ht="15" customHeight="1" x14ac:dyDescent="0.25">
      <c r="A271" s="140" t="s">
        <v>178</v>
      </c>
      <c r="B271" s="140"/>
      <c r="C271" s="140"/>
      <c r="D271" s="140"/>
      <c r="E271" s="140"/>
      <c r="F271" s="140"/>
      <c r="G271" s="140"/>
    </row>
    <row r="272" spans="1:7" ht="15" customHeight="1" x14ac:dyDescent="0.25">
      <c r="A272" s="90"/>
      <c r="B272" s="91"/>
      <c r="C272" s="91"/>
      <c r="D272" s="91"/>
      <c r="E272" s="91"/>
      <c r="F272" s="91"/>
      <c r="G272" s="91"/>
    </row>
    <row r="273" spans="1:7" ht="15" customHeight="1" x14ac:dyDescent="0.25">
      <c r="A273" s="96" t="s">
        <v>867</v>
      </c>
      <c r="B273" s="91"/>
      <c r="C273" s="91"/>
      <c r="D273" s="91"/>
      <c r="E273" s="91"/>
      <c r="F273" s="91"/>
      <c r="G273" s="91"/>
    </row>
    <row r="274" spans="1:7" ht="15" customHeight="1" x14ac:dyDescent="0.25">
      <c r="A274" s="122" t="s">
        <v>1416</v>
      </c>
      <c r="B274" s="98" t="s">
        <v>9</v>
      </c>
      <c r="C274" s="98" t="s">
        <v>179</v>
      </c>
      <c r="D274" s="98" t="s">
        <v>180</v>
      </c>
      <c r="E274" s="98" t="s">
        <v>12</v>
      </c>
      <c r="F274" s="98" t="s">
        <v>181</v>
      </c>
      <c r="G274" s="98" t="s">
        <v>14</v>
      </c>
    </row>
    <row r="275" spans="1:7" ht="15" customHeight="1" x14ac:dyDescent="0.25">
      <c r="A275" s="96"/>
      <c r="B275" s="91"/>
      <c r="C275" s="91"/>
      <c r="D275" s="91"/>
      <c r="E275" s="91"/>
      <c r="F275" s="91"/>
      <c r="G275" s="91"/>
    </row>
    <row r="276" spans="1:7" ht="15" customHeight="1" x14ac:dyDescent="0.25">
      <c r="A276" s="96" t="s">
        <v>1012</v>
      </c>
      <c r="B276" s="91"/>
      <c r="C276" s="91"/>
      <c r="D276" s="91"/>
      <c r="E276" s="91"/>
      <c r="F276" s="91"/>
      <c r="G276" s="91"/>
    </row>
    <row r="277" spans="1:7" ht="15" customHeight="1" x14ac:dyDescent="0.25">
      <c r="A277" s="122" t="s">
        <v>1023</v>
      </c>
      <c r="B277" s="98" t="s">
        <v>9</v>
      </c>
      <c r="C277" s="98" t="s">
        <v>182</v>
      </c>
      <c r="D277" s="98" t="s">
        <v>183</v>
      </c>
      <c r="E277" s="98" t="s">
        <v>12</v>
      </c>
      <c r="F277" s="98" t="s">
        <v>145</v>
      </c>
      <c r="G277" s="98" t="s">
        <v>14</v>
      </c>
    </row>
    <row r="278" spans="1:7" ht="15" customHeight="1" x14ac:dyDescent="0.25">
      <c r="A278" s="96"/>
      <c r="B278" s="91"/>
      <c r="C278" s="91"/>
      <c r="D278" s="91"/>
      <c r="E278" s="91"/>
      <c r="F278" s="91"/>
      <c r="G278" s="91"/>
    </row>
    <row r="279" spans="1:7" ht="15" customHeight="1" x14ac:dyDescent="0.25">
      <c r="A279" s="94" t="s">
        <v>1881</v>
      </c>
      <c r="B279" s="93"/>
      <c r="C279" s="93"/>
      <c r="D279" s="93"/>
      <c r="E279" s="93"/>
      <c r="F279" s="93"/>
      <c r="G279" s="93"/>
    </row>
    <row r="280" spans="1:7" ht="15" customHeight="1" x14ac:dyDescent="0.25">
      <c r="A280" s="121" t="s">
        <v>2212</v>
      </c>
      <c r="B280" s="95" t="s">
        <v>9</v>
      </c>
      <c r="C280" s="95" t="s">
        <v>1865</v>
      </c>
      <c r="D280" s="95" t="s">
        <v>51</v>
      </c>
      <c r="E280" s="95" t="s">
        <v>12</v>
      </c>
      <c r="F280" s="95" t="s">
        <v>1857</v>
      </c>
      <c r="G280" s="95" t="s">
        <v>14</v>
      </c>
    </row>
    <row r="281" spans="1:7" ht="15" customHeight="1" x14ac:dyDescent="0.25">
      <c r="A281" s="121" t="s">
        <v>2213</v>
      </c>
      <c r="B281" s="95" t="s">
        <v>9</v>
      </c>
      <c r="C281" s="95" t="s">
        <v>1866</v>
      </c>
      <c r="D281" s="95" t="s">
        <v>68</v>
      </c>
      <c r="E281" s="95" t="s">
        <v>12</v>
      </c>
      <c r="F281" s="95" t="s">
        <v>310</v>
      </c>
      <c r="G281" s="95" t="s">
        <v>14</v>
      </c>
    </row>
    <row r="282" spans="1:7" ht="15" customHeight="1" x14ac:dyDescent="0.25">
      <c r="A282" s="94"/>
      <c r="B282" s="93"/>
      <c r="C282" s="93"/>
      <c r="D282" s="93"/>
      <c r="E282" s="93"/>
      <c r="F282" s="93"/>
      <c r="G282" s="93"/>
    </row>
    <row r="283" spans="1:7" ht="15" customHeight="1" x14ac:dyDescent="0.25">
      <c r="A283" s="140" t="s">
        <v>184</v>
      </c>
      <c r="B283" s="140"/>
      <c r="C283" s="140"/>
      <c r="D283" s="140"/>
      <c r="E283" s="140"/>
      <c r="F283" s="140"/>
      <c r="G283" s="140"/>
    </row>
    <row r="284" spans="1:7" ht="15" customHeight="1" x14ac:dyDescent="0.25">
      <c r="A284" s="90"/>
      <c r="B284" s="91"/>
      <c r="C284" s="91"/>
      <c r="D284" s="91"/>
      <c r="E284" s="91"/>
      <c r="F284" s="91"/>
      <c r="G284" s="91"/>
    </row>
    <row r="285" spans="1:7" ht="15" customHeight="1" x14ac:dyDescent="0.25">
      <c r="A285" s="96" t="s">
        <v>867</v>
      </c>
      <c r="B285" s="91"/>
      <c r="C285" s="91"/>
      <c r="D285" s="91"/>
      <c r="E285" s="91"/>
      <c r="F285" s="91"/>
      <c r="G285" s="91"/>
    </row>
    <row r="286" spans="1:7" ht="15" customHeight="1" x14ac:dyDescent="0.25">
      <c r="A286" s="122" t="s">
        <v>1786</v>
      </c>
      <c r="B286" s="98" t="s">
        <v>9</v>
      </c>
      <c r="C286" s="98" t="s">
        <v>185</v>
      </c>
      <c r="D286" s="98" t="s">
        <v>24</v>
      </c>
      <c r="E286" s="98" t="s">
        <v>12</v>
      </c>
      <c r="F286" s="98" t="s">
        <v>186</v>
      </c>
      <c r="G286" s="98" t="s">
        <v>14</v>
      </c>
    </row>
    <row r="287" spans="1:7" ht="15" customHeight="1" x14ac:dyDescent="0.25">
      <c r="A287" s="96"/>
      <c r="B287" s="91"/>
      <c r="C287" s="91"/>
      <c r="D287" s="91"/>
      <c r="E287" s="91"/>
      <c r="F287" s="91"/>
      <c r="G287" s="91"/>
    </row>
    <row r="288" spans="1:7" ht="15" customHeight="1" x14ac:dyDescent="0.25">
      <c r="A288" s="94" t="s">
        <v>1895</v>
      </c>
      <c r="B288" s="93"/>
      <c r="C288" s="93"/>
      <c r="D288" s="93"/>
      <c r="E288" s="93"/>
      <c r="F288" s="93"/>
      <c r="G288" s="93"/>
    </row>
    <row r="289" spans="1:7" ht="15" customHeight="1" x14ac:dyDescent="0.25">
      <c r="A289" s="121" t="s">
        <v>1902</v>
      </c>
      <c r="B289" s="95" t="s">
        <v>9</v>
      </c>
      <c r="C289" s="95" t="s">
        <v>1867</v>
      </c>
      <c r="D289" s="95" t="s">
        <v>1868</v>
      </c>
      <c r="E289" s="95" t="s">
        <v>12</v>
      </c>
      <c r="F289" s="95" t="s">
        <v>310</v>
      </c>
      <c r="G289" s="95" t="s">
        <v>14</v>
      </c>
    </row>
    <row r="290" spans="1:7" ht="15" customHeight="1" x14ac:dyDescent="0.25">
      <c r="A290" s="88"/>
      <c r="B290" s="93"/>
      <c r="C290" s="93"/>
      <c r="D290" s="93"/>
      <c r="E290" s="93"/>
      <c r="F290" s="93"/>
      <c r="G290" s="93"/>
    </row>
    <row r="291" spans="1:7" ht="15" customHeight="1" x14ac:dyDescent="0.25">
      <c r="A291" s="96" t="s">
        <v>1091</v>
      </c>
      <c r="B291" s="91"/>
      <c r="C291" s="91"/>
      <c r="D291" s="91"/>
      <c r="E291" s="91"/>
      <c r="F291" s="91"/>
      <c r="G291" s="91"/>
    </row>
    <row r="292" spans="1:7" ht="15" customHeight="1" x14ac:dyDescent="0.25">
      <c r="A292" s="122" t="s">
        <v>1787</v>
      </c>
      <c r="B292" s="98" t="s">
        <v>9</v>
      </c>
      <c r="C292" s="98" t="s">
        <v>187</v>
      </c>
      <c r="D292" s="98" t="s">
        <v>188</v>
      </c>
      <c r="E292" s="98" t="s">
        <v>12</v>
      </c>
      <c r="F292" s="98" t="s">
        <v>189</v>
      </c>
      <c r="G292" s="98" t="s">
        <v>14</v>
      </c>
    </row>
    <row r="293" spans="1:7" ht="15" customHeight="1" x14ac:dyDescent="0.25">
      <c r="A293" s="96"/>
      <c r="B293" s="91"/>
      <c r="C293" s="91"/>
      <c r="D293" s="91"/>
      <c r="E293" s="91"/>
      <c r="F293" s="91"/>
      <c r="G293" s="91"/>
    </row>
    <row r="294" spans="1:7" s="100" customFormat="1" ht="15" customHeight="1" x14ac:dyDescent="0.25">
      <c r="A294" s="88" t="s">
        <v>2381</v>
      </c>
      <c r="B294" s="99"/>
      <c r="C294" s="99"/>
      <c r="D294" s="99"/>
      <c r="E294" s="99"/>
      <c r="F294" s="99"/>
      <c r="G294" s="99"/>
    </row>
    <row r="295" spans="1:7" s="100" customFormat="1" ht="15" customHeight="1" x14ac:dyDescent="0.25">
      <c r="A295" s="121" t="s">
        <v>2443</v>
      </c>
      <c r="B295" s="95" t="s">
        <v>9</v>
      </c>
      <c r="C295" s="95" t="s">
        <v>2444</v>
      </c>
      <c r="D295" s="95" t="s">
        <v>2445</v>
      </c>
      <c r="E295" s="95" t="s">
        <v>12</v>
      </c>
      <c r="F295" s="95" t="s">
        <v>1876</v>
      </c>
      <c r="G295" s="95" t="s">
        <v>14</v>
      </c>
    </row>
    <row r="296" spans="1:7" s="100" customFormat="1" ht="15" customHeight="1" x14ac:dyDescent="0.25">
      <c r="A296" s="121" t="s">
        <v>2413</v>
      </c>
      <c r="B296" s="95" t="s">
        <v>9</v>
      </c>
      <c r="C296" s="95" t="s">
        <v>2446</v>
      </c>
      <c r="D296" s="95" t="s">
        <v>2447</v>
      </c>
      <c r="E296" s="95" t="s">
        <v>12</v>
      </c>
      <c r="F296" s="95" t="s">
        <v>2448</v>
      </c>
      <c r="G296" s="95" t="s">
        <v>14</v>
      </c>
    </row>
    <row r="297" spans="1:7" s="103" customFormat="1" ht="15" customHeight="1" x14ac:dyDescent="0.25">
      <c r="A297" s="124" t="s">
        <v>2440</v>
      </c>
      <c r="B297" s="49">
        <v>1</v>
      </c>
      <c r="C297" s="49">
        <v>741</v>
      </c>
      <c r="D297" s="49">
        <v>204</v>
      </c>
      <c r="E297" s="49" t="s">
        <v>2449</v>
      </c>
      <c r="F297" s="101">
        <v>730000</v>
      </c>
      <c r="G297" s="49" t="s">
        <v>78</v>
      </c>
    </row>
    <row r="298" spans="1:7" s="100" customFormat="1" ht="15" customHeight="1" x14ac:dyDescent="0.25">
      <c r="A298" s="94"/>
      <c r="B298" s="99"/>
      <c r="C298" s="99"/>
      <c r="D298" s="99"/>
      <c r="E298" s="99"/>
      <c r="F298" s="99"/>
      <c r="G298" s="99"/>
    </row>
    <row r="299" spans="1:7" ht="15" customHeight="1" x14ac:dyDescent="0.25">
      <c r="A299" s="88" t="s">
        <v>1881</v>
      </c>
      <c r="B299" s="93"/>
      <c r="C299" s="93"/>
      <c r="D299" s="93"/>
      <c r="E299" s="93"/>
      <c r="F299" s="93"/>
      <c r="G299" s="93"/>
    </row>
    <row r="300" spans="1:7" ht="15" customHeight="1" x14ac:dyDescent="0.25">
      <c r="A300" s="121" t="s">
        <v>2213</v>
      </c>
      <c r="B300" s="95" t="s">
        <v>9</v>
      </c>
      <c r="C300" s="95" t="s">
        <v>1866</v>
      </c>
      <c r="D300" s="95" t="s">
        <v>1869</v>
      </c>
      <c r="E300" s="95" t="s">
        <v>12</v>
      </c>
      <c r="F300" s="95" t="s">
        <v>1870</v>
      </c>
      <c r="G300" s="95" t="s">
        <v>14</v>
      </c>
    </row>
    <row r="301" spans="1:7" ht="15" customHeight="1" x14ac:dyDescent="0.25">
      <c r="A301" s="94"/>
      <c r="B301" s="93"/>
      <c r="C301" s="93"/>
      <c r="D301" s="93"/>
      <c r="E301" s="93"/>
      <c r="F301" s="93"/>
      <c r="G301" s="93"/>
    </row>
    <row r="302" spans="1:7" ht="15" customHeight="1" x14ac:dyDescent="0.25">
      <c r="A302" s="140" t="s">
        <v>1871</v>
      </c>
      <c r="B302" s="140"/>
      <c r="C302" s="140"/>
      <c r="D302" s="140"/>
      <c r="E302" s="140"/>
      <c r="F302" s="140"/>
      <c r="G302" s="140"/>
    </row>
    <row r="303" spans="1:7" ht="15" customHeight="1" x14ac:dyDescent="0.25">
      <c r="A303" s="92"/>
      <c r="B303" s="93"/>
      <c r="C303" s="93"/>
      <c r="D303" s="93"/>
      <c r="E303" s="93"/>
      <c r="F303" s="93"/>
      <c r="G303" s="93"/>
    </row>
    <row r="304" spans="1:7" ht="15" customHeight="1" x14ac:dyDescent="0.25">
      <c r="A304" s="88" t="s">
        <v>1881</v>
      </c>
      <c r="B304" s="93"/>
      <c r="C304" s="93"/>
      <c r="D304" s="93"/>
      <c r="E304" s="93"/>
      <c r="F304" s="93"/>
      <c r="G304" s="93"/>
    </row>
    <row r="305" spans="1:7" ht="15" customHeight="1" x14ac:dyDescent="0.25">
      <c r="A305" s="121" t="s">
        <v>1942</v>
      </c>
      <c r="B305" s="95" t="s">
        <v>9</v>
      </c>
      <c r="C305" s="95" t="s">
        <v>1872</v>
      </c>
      <c r="D305" s="95" t="s">
        <v>1873</v>
      </c>
      <c r="E305" s="95" t="s">
        <v>12</v>
      </c>
      <c r="F305" s="95" t="s">
        <v>1874</v>
      </c>
      <c r="G305" s="95" t="s">
        <v>14</v>
      </c>
    </row>
    <row r="306" spans="1:7" ht="15" customHeight="1" x14ac:dyDescent="0.25">
      <c r="A306" s="121" t="s">
        <v>1887</v>
      </c>
      <c r="B306" s="95" t="s">
        <v>9</v>
      </c>
      <c r="C306" s="95" t="s">
        <v>1875</v>
      </c>
      <c r="D306" s="95" t="s">
        <v>1856</v>
      </c>
      <c r="E306" s="95" t="s">
        <v>12</v>
      </c>
      <c r="F306" s="95" t="s">
        <v>1876</v>
      </c>
      <c r="G306" s="95" t="s">
        <v>14</v>
      </c>
    </row>
    <row r="307" spans="1:7" ht="15" customHeight="1" x14ac:dyDescent="0.25">
      <c r="A307" s="94"/>
      <c r="B307" s="93"/>
      <c r="C307" s="93"/>
      <c r="D307" s="93"/>
      <c r="E307" s="93"/>
      <c r="F307" s="93"/>
      <c r="G307" s="93"/>
    </row>
    <row r="308" spans="1:7" ht="15" customHeight="1" x14ac:dyDescent="0.25">
      <c r="A308" s="140" t="s">
        <v>190</v>
      </c>
      <c r="B308" s="140"/>
      <c r="C308" s="140"/>
      <c r="D308" s="140"/>
      <c r="E308" s="140"/>
      <c r="F308" s="140"/>
      <c r="G308" s="140"/>
    </row>
    <row r="309" spans="1:7" ht="15" customHeight="1" x14ac:dyDescent="0.25">
      <c r="A309" s="90"/>
      <c r="B309" s="91"/>
      <c r="C309" s="91"/>
      <c r="D309" s="91"/>
      <c r="E309" s="91"/>
      <c r="F309" s="91"/>
      <c r="G309" s="91"/>
    </row>
    <row r="310" spans="1:7" ht="15" customHeight="1" x14ac:dyDescent="0.25">
      <c r="A310" s="96" t="s">
        <v>867</v>
      </c>
      <c r="B310" s="91"/>
      <c r="C310" s="91"/>
      <c r="D310" s="91"/>
      <c r="E310" s="91"/>
      <c r="F310" s="91"/>
      <c r="G310" s="91"/>
    </row>
    <row r="311" spans="1:7" ht="15" customHeight="1" x14ac:dyDescent="0.25">
      <c r="A311" s="122" t="s">
        <v>1788</v>
      </c>
      <c r="B311" s="98" t="s">
        <v>9</v>
      </c>
      <c r="C311" s="98" t="s">
        <v>191</v>
      </c>
      <c r="D311" s="98" t="s">
        <v>192</v>
      </c>
      <c r="E311" s="98" t="s">
        <v>12</v>
      </c>
      <c r="F311" s="98" t="s">
        <v>193</v>
      </c>
      <c r="G311" s="98" t="s">
        <v>14</v>
      </c>
    </row>
    <row r="312" spans="1:7" ht="15" customHeight="1" x14ac:dyDescent="0.25">
      <c r="A312" s="90"/>
      <c r="B312" s="91"/>
      <c r="C312" s="91"/>
      <c r="D312" s="91"/>
      <c r="E312" s="91"/>
      <c r="F312" s="91"/>
      <c r="G312" s="91"/>
    </row>
    <row r="313" spans="1:7" ht="15" customHeight="1" x14ac:dyDescent="0.25">
      <c r="A313" s="140" t="s">
        <v>194</v>
      </c>
      <c r="B313" s="140"/>
      <c r="C313" s="140"/>
      <c r="D313" s="140"/>
      <c r="E313" s="140"/>
      <c r="F313" s="140"/>
      <c r="G313" s="140"/>
    </row>
    <row r="314" spans="1:7" ht="15" customHeight="1" x14ac:dyDescent="0.25">
      <c r="A314" s="90"/>
      <c r="B314" s="91"/>
      <c r="C314" s="91"/>
      <c r="D314" s="91"/>
      <c r="E314" s="91"/>
      <c r="F314" s="91"/>
      <c r="G314" s="91"/>
    </row>
    <row r="315" spans="1:7" ht="15" customHeight="1" x14ac:dyDescent="0.25">
      <c r="A315" s="96" t="s">
        <v>855</v>
      </c>
      <c r="B315" s="91"/>
      <c r="C315" s="91"/>
      <c r="D315" s="91"/>
      <c r="E315" s="91"/>
      <c r="F315" s="91"/>
      <c r="G315" s="91"/>
    </row>
    <row r="316" spans="1:7" ht="15" customHeight="1" x14ac:dyDescent="0.25">
      <c r="A316" s="122" t="s">
        <v>1388</v>
      </c>
      <c r="B316" s="98" t="s">
        <v>9</v>
      </c>
      <c r="C316" s="105"/>
      <c r="D316" s="98" t="s">
        <v>183</v>
      </c>
      <c r="E316" s="98" t="s">
        <v>12</v>
      </c>
      <c r="F316" s="98" t="s">
        <v>121</v>
      </c>
      <c r="G316" s="98" t="s">
        <v>14</v>
      </c>
    </row>
    <row r="317" spans="1:7" ht="15" customHeight="1" x14ac:dyDescent="0.25">
      <c r="A317" s="96"/>
      <c r="B317" s="91"/>
      <c r="C317" s="106"/>
      <c r="D317" s="91"/>
      <c r="E317" s="91"/>
      <c r="F317" s="91"/>
      <c r="G317" s="91"/>
    </row>
    <row r="318" spans="1:7" ht="15" customHeight="1" x14ac:dyDescent="0.25">
      <c r="A318" s="96" t="s">
        <v>867</v>
      </c>
      <c r="B318" s="91"/>
      <c r="C318" s="106"/>
      <c r="D318" s="91"/>
      <c r="E318" s="91"/>
      <c r="F318" s="91"/>
      <c r="G318" s="91"/>
    </row>
    <row r="319" spans="1:7" ht="15" customHeight="1" x14ac:dyDescent="0.25">
      <c r="A319" s="122" t="s">
        <v>1439</v>
      </c>
      <c r="B319" s="98" t="s">
        <v>196</v>
      </c>
      <c r="C319" s="105"/>
      <c r="D319" s="98" t="s">
        <v>115</v>
      </c>
      <c r="E319" s="98" t="s">
        <v>12</v>
      </c>
      <c r="F319" s="98" t="s">
        <v>61</v>
      </c>
      <c r="G319" s="98" t="s">
        <v>14</v>
      </c>
    </row>
    <row r="320" spans="1:7" ht="15" customHeight="1" x14ac:dyDescent="0.25">
      <c r="A320" s="96"/>
      <c r="B320" s="91"/>
      <c r="C320" s="106"/>
      <c r="D320" s="91"/>
      <c r="E320" s="91"/>
      <c r="F320" s="91"/>
      <c r="G320" s="91"/>
    </row>
    <row r="321" spans="1:7" ht="15" customHeight="1" x14ac:dyDescent="0.25">
      <c r="A321" s="96" t="s">
        <v>1026</v>
      </c>
      <c r="B321" s="91"/>
      <c r="C321" s="106"/>
      <c r="D321" s="91"/>
      <c r="E321" s="91"/>
      <c r="F321" s="91"/>
      <c r="G321" s="91"/>
    </row>
    <row r="322" spans="1:7" ht="15" customHeight="1" x14ac:dyDescent="0.25">
      <c r="A322" s="122" t="s">
        <v>1444</v>
      </c>
      <c r="B322" s="98" t="s">
        <v>9</v>
      </c>
      <c r="C322" s="105"/>
      <c r="D322" s="98" t="s">
        <v>197</v>
      </c>
      <c r="E322" s="98" t="s">
        <v>198</v>
      </c>
      <c r="F322" s="98" t="s">
        <v>199</v>
      </c>
      <c r="G322" s="98" t="s">
        <v>200</v>
      </c>
    </row>
    <row r="323" spans="1:7" ht="15" customHeight="1" x14ac:dyDescent="0.25">
      <c r="A323" s="122" t="s">
        <v>1789</v>
      </c>
      <c r="B323" s="98" t="s">
        <v>9</v>
      </c>
      <c r="C323" s="105"/>
      <c r="D323" s="98" t="s">
        <v>201</v>
      </c>
      <c r="E323" s="98" t="s">
        <v>202</v>
      </c>
      <c r="F323" s="98" t="s">
        <v>97</v>
      </c>
      <c r="G323" s="98" t="s">
        <v>78</v>
      </c>
    </row>
    <row r="324" spans="1:7" ht="15" customHeight="1" x14ac:dyDescent="0.25">
      <c r="A324" s="96"/>
      <c r="B324" s="91"/>
      <c r="C324" s="106"/>
      <c r="D324" s="91"/>
      <c r="E324" s="91"/>
      <c r="F324" s="91"/>
      <c r="G324" s="91"/>
    </row>
    <row r="325" spans="1:7" s="100" customFormat="1" ht="15" customHeight="1" x14ac:dyDescent="0.25">
      <c r="A325" s="94" t="s">
        <v>2381</v>
      </c>
      <c r="B325" s="99"/>
      <c r="C325" s="107"/>
      <c r="D325" s="99"/>
      <c r="E325" s="99"/>
      <c r="F325" s="99"/>
      <c r="G325" s="99"/>
    </row>
    <row r="326" spans="1:7" s="100" customFormat="1" ht="15" customHeight="1" x14ac:dyDescent="0.25">
      <c r="A326" s="123" t="s">
        <v>2450</v>
      </c>
      <c r="B326" s="95" t="s">
        <v>23</v>
      </c>
      <c r="C326" s="44"/>
      <c r="D326" s="95" t="s">
        <v>234</v>
      </c>
      <c r="E326" s="95" t="s">
        <v>12</v>
      </c>
      <c r="F326" s="95" t="s">
        <v>18</v>
      </c>
      <c r="G326" s="95" t="s">
        <v>14</v>
      </c>
    </row>
    <row r="327" spans="1:7" s="100" customFormat="1" ht="15" customHeight="1" x14ac:dyDescent="0.25">
      <c r="A327" s="94"/>
      <c r="B327" s="99"/>
      <c r="C327" s="99"/>
      <c r="D327" s="99"/>
      <c r="E327" s="99"/>
      <c r="F327" s="99"/>
      <c r="G327" s="99"/>
    </row>
    <row r="328" spans="1:7" ht="15" customHeight="1" x14ac:dyDescent="0.25">
      <c r="A328" s="140" t="s">
        <v>203</v>
      </c>
      <c r="B328" s="140"/>
      <c r="C328" s="140"/>
      <c r="D328" s="140"/>
      <c r="E328" s="140"/>
      <c r="F328" s="140"/>
      <c r="G328" s="140"/>
    </row>
    <row r="329" spans="1:7" ht="15" customHeight="1" x14ac:dyDescent="0.25">
      <c r="A329" s="90"/>
      <c r="B329" s="91"/>
      <c r="C329" s="91"/>
      <c r="D329" s="91"/>
      <c r="E329" s="91"/>
      <c r="F329" s="91"/>
      <c r="G329" s="91"/>
    </row>
    <row r="330" spans="1:7" ht="15" customHeight="1" x14ac:dyDescent="0.25">
      <c r="A330" s="96" t="s">
        <v>867</v>
      </c>
      <c r="B330" s="91"/>
      <c r="C330" s="91"/>
      <c r="D330" s="91"/>
      <c r="E330" s="91"/>
      <c r="F330" s="91"/>
      <c r="G330" s="91"/>
    </row>
    <row r="331" spans="1:7" ht="15" customHeight="1" x14ac:dyDescent="0.25">
      <c r="A331" s="123" t="s">
        <v>1448</v>
      </c>
      <c r="B331" s="98" t="s">
        <v>9</v>
      </c>
      <c r="C331" s="105"/>
      <c r="D331" s="98" t="s">
        <v>204</v>
      </c>
      <c r="E331" s="98" t="s">
        <v>205</v>
      </c>
      <c r="F331" s="98" t="s">
        <v>206</v>
      </c>
      <c r="G331" s="98" t="s">
        <v>207</v>
      </c>
    </row>
    <row r="332" spans="1:7" ht="15" customHeight="1" x14ac:dyDescent="0.25">
      <c r="A332" s="123" t="s">
        <v>1291</v>
      </c>
      <c r="B332" s="98" t="s">
        <v>9</v>
      </c>
      <c r="C332" s="105"/>
      <c r="D332" s="98" t="s">
        <v>87</v>
      </c>
      <c r="E332" s="98" t="s">
        <v>209</v>
      </c>
      <c r="F332" s="98" t="s">
        <v>210</v>
      </c>
      <c r="G332" s="98" t="s">
        <v>211</v>
      </c>
    </row>
    <row r="333" spans="1:7" ht="15" customHeight="1" x14ac:dyDescent="0.25">
      <c r="A333" s="96"/>
      <c r="B333" s="91"/>
      <c r="C333" s="106"/>
      <c r="D333" s="91"/>
      <c r="E333" s="91"/>
      <c r="F333" s="91"/>
      <c r="G333" s="91"/>
    </row>
    <row r="334" spans="1:7" ht="15" customHeight="1" x14ac:dyDescent="0.25">
      <c r="A334" s="96" t="s">
        <v>1091</v>
      </c>
      <c r="B334" s="91"/>
      <c r="C334" s="106"/>
      <c r="D334" s="91"/>
      <c r="E334" s="91"/>
      <c r="F334" s="91"/>
      <c r="G334" s="91"/>
    </row>
    <row r="335" spans="1:7" s="18" customFormat="1" ht="15" customHeight="1" x14ac:dyDescent="0.25">
      <c r="A335" s="123" t="s">
        <v>1450</v>
      </c>
      <c r="B335" s="70">
        <v>2</v>
      </c>
      <c r="C335" s="70"/>
      <c r="D335" s="70" t="s">
        <v>80</v>
      </c>
      <c r="E335" s="73">
        <v>200000</v>
      </c>
      <c r="F335" s="70" t="s">
        <v>1791</v>
      </c>
      <c r="G335" s="70" t="s">
        <v>78</v>
      </c>
    </row>
    <row r="336" spans="1:7" ht="15" customHeight="1" x14ac:dyDescent="0.25">
      <c r="A336" s="123" t="s">
        <v>1451</v>
      </c>
      <c r="B336" s="98" t="s">
        <v>9</v>
      </c>
      <c r="C336" s="105"/>
      <c r="D336" s="98" t="s">
        <v>84</v>
      </c>
      <c r="E336" s="98" t="s">
        <v>12</v>
      </c>
      <c r="F336" s="98" t="s">
        <v>30</v>
      </c>
      <c r="G336" s="98" t="s">
        <v>14</v>
      </c>
    </row>
    <row r="337" spans="1:7" ht="15" customHeight="1" x14ac:dyDescent="0.25">
      <c r="A337" s="96"/>
      <c r="B337" s="91"/>
      <c r="C337" s="106"/>
      <c r="D337" s="91"/>
      <c r="E337" s="91"/>
      <c r="F337" s="91"/>
      <c r="G337" s="91"/>
    </row>
    <row r="338" spans="1:7" s="100" customFormat="1" ht="15" customHeight="1" x14ac:dyDescent="0.25">
      <c r="A338" s="94" t="s">
        <v>2381</v>
      </c>
      <c r="B338" s="99"/>
      <c r="C338" s="107"/>
      <c r="D338" s="99"/>
      <c r="E338" s="99"/>
      <c r="F338" s="99"/>
      <c r="G338" s="99"/>
    </row>
    <row r="339" spans="1:7" s="100" customFormat="1" ht="15" customHeight="1" x14ac:dyDescent="0.25">
      <c r="A339" s="123" t="s">
        <v>2452</v>
      </c>
      <c r="B339" s="95" t="s">
        <v>9</v>
      </c>
      <c r="C339" s="44"/>
      <c r="D339" s="95" t="s">
        <v>241</v>
      </c>
      <c r="E339" s="95" t="s">
        <v>12</v>
      </c>
      <c r="F339" s="95" t="s">
        <v>2131</v>
      </c>
      <c r="G339" s="95" t="s">
        <v>14</v>
      </c>
    </row>
    <row r="340" spans="1:7" s="100" customFormat="1" ht="15" customHeight="1" x14ac:dyDescent="0.25">
      <c r="A340" s="94"/>
      <c r="B340" s="99"/>
      <c r="C340" s="99"/>
      <c r="D340" s="99"/>
      <c r="E340" s="99"/>
      <c r="F340" s="99"/>
      <c r="G340" s="99"/>
    </row>
    <row r="341" spans="1:7" ht="15" customHeight="1" x14ac:dyDescent="0.25">
      <c r="A341" s="140" t="s">
        <v>212</v>
      </c>
      <c r="B341" s="140"/>
      <c r="C341" s="140"/>
      <c r="D341" s="140"/>
      <c r="E341" s="140"/>
      <c r="F341" s="140"/>
      <c r="G341" s="140"/>
    </row>
    <row r="342" spans="1:7" ht="15" customHeight="1" x14ac:dyDescent="0.25">
      <c r="A342" s="90"/>
      <c r="B342" s="91"/>
      <c r="C342" s="91"/>
      <c r="D342" s="91"/>
      <c r="E342" s="91"/>
      <c r="F342" s="91"/>
      <c r="G342" s="91"/>
    </row>
    <row r="343" spans="1:7" ht="15" customHeight="1" x14ac:dyDescent="0.25">
      <c r="A343" s="96" t="s">
        <v>1026</v>
      </c>
      <c r="B343" s="91"/>
      <c r="C343" s="91"/>
      <c r="D343" s="91"/>
      <c r="E343" s="91"/>
      <c r="F343" s="91"/>
      <c r="G343" s="91"/>
    </row>
    <row r="344" spans="1:7" ht="15" customHeight="1" x14ac:dyDescent="0.25">
      <c r="A344" s="122" t="s">
        <v>1792</v>
      </c>
      <c r="B344" s="98" t="s">
        <v>9</v>
      </c>
      <c r="C344" s="105"/>
      <c r="D344" s="98" t="s">
        <v>83</v>
      </c>
      <c r="E344" s="98" t="s">
        <v>12</v>
      </c>
      <c r="F344" s="98" t="s">
        <v>213</v>
      </c>
      <c r="G344" s="98" t="s">
        <v>14</v>
      </c>
    </row>
    <row r="345" spans="1:7" ht="15" customHeight="1" x14ac:dyDescent="0.25">
      <c r="A345" s="122" t="s">
        <v>1522</v>
      </c>
      <c r="B345" s="98" t="s">
        <v>9</v>
      </c>
      <c r="C345" s="105"/>
      <c r="D345" s="98" t="s">
        <v>208</v>
      </c>
      <c r="E345" s="98" t="s">
        <v>12</v>
      </c>
      <c r="F345" s="98" t="s">
        <v>214</v>
      </c>
      <c r="G345" s="98" t="s">
        <v>14</v>
      </c>
    </row>
    <row r="346" spans="1:7" ht="15" customHeight="1" x14ac:dyDescent="0.25">
      <c r="A346" s="96"/>
      <c r="B346" s="91"/>
      <c r="C346" s="106"/>
      <c r="D346" s="91"/>
      <c r="E346" s="91"/>
      <c r="F346" s="91"/>
      <c r="G346" s="91"/>
    </row>
    <row r="347" spans="1:7" ht="15" customHeight="1" x14ac:dyDescent="0.25">
      <c r="A347" s="96" t="s">
        <v>1091</v>
      </c>
      <c r="B347" s="91"/>
      <c r="C347" s="106"/>
      <c r="D347" s="91"/>
      <c r="E347" s="91"/>
      <c r="F347" s="91"/>
      <c r="G347" s="91"/>
    </row>
    <row r="348" spans="1:7" ht="15" customHeight="1" x14ac:dyDescent="0.25">
      <c r="A348" s="122" t="s">
        <v>1450</v>
      </c>
      <c r="B348" s="98">
        <v>1</v>
      </c>
      <c r="C348" s="105"/>
      <c r="D348" s="98">
        <v>69</v>
      </c>
      <c r="E348" s="98" t="s">
        <v>12</v>
      </c>
      <c r="F348" s="108">
        <v>220000</v>
      </c>
      <c r="G348" s="98" t="s">
        <v>14</v>
      </c>
    </row>
    <row r="349" spans="1:7" ht="15" customHeight="1" x14ac:dyDescent="0.25">
      <c r="A349" s="96"/>
      <c r="B349" s="91"/>
      <c r="C349" s="106"/>
      <c r="D349" s="91"/>
      <c r="E349" s="91"/>
      <c r="F349" s="91"/>
      <c r="G349" s="91"/>
    </row>
    <row r="350" spans="1:7" ht="15" customHeight="1" x14ac:dyDescent="0.25">
      <c r="A350" s="94" t="s">
        <v>1881</v>
      </c>
      <c r="B350" s="93"/>
      <c r="C350" s="106"/>
      <c r="D350" s="93"/>
      <c r="E350" s="93"/>
      <c r="F350" s="93"/>
      <c r="G350" s="93"/>
    </row>
    <row r="351" spans="1:7" ht="15" customHeight="1" x14ac:dyDescent="0.25">
      <c r="A351" s="123" t="s">
        <v>2214</v>
      </c>
      <c r="B351" s="95" t="s">
        <v>9</v>
      </c>
      <c r="C351" s="44"/>
      <c r="D351" s="95" t="s">
        <v>257</v>
      </c>
      <c r="E351" s="95" t="s">
        <v>12</v>
      </c>
      <c r="F351" s="95" t="s">
        <v>30</v>
      </c>
      <c r="G351" s="95" t="s">
        <v>14</v>
      </c>
    </row>
    <row r="352" spans="1:7" ht="15" customHeight="1" x14ac:dyDescent="0.25">
      <c r="A352" s="94"/>
      <c r="B352" s="93"/>
      <c r="C352" s="106"/>
      <c r="D352" s="93"/>
      <c r="E352" s="93"/>
      <c r="F352" s="93"/>
      <c r="G352" s="93"/>
    </row>
    <row r="353" spans="1:7" s="100" customFormat="1" ht="15" customHeight="1" x14ac:dyDescent="0.25">
      <c r="A353" s="94" t="s">
        <v>2381</v>
      </c>
      <c r="B353" s="99"/>
      <c r="C353" s="107"/>
      <c r="D353" s="99"/>
      <c r="E353" s="99"/>
      <c r="F353" s="99"/>
      <c r="G353" s="99"/>
    </row>
    <row r="354" spans="1:7" s="100" customFormat="1" ht="15" customHeight="1" x14ac:dyDescent="0.25">
      <c r="A354" s="123" t="s">
        <v>2453</v>
      </c>
      <c r="B354" s="95" t="s">
        <v>9</v>
      </c>
      <c r="C354" s="44"/>
      <c r="D354" s="95" t="s">
        <v>241</v>
      </c>
      <c r="E354" s="95" t="s">
        <v>12</v>
      </c>
      <c r="F354" s="95" t="s">
        <v>2146</v>
      </c>
      <c r="G354" s="95" t="s">
        <v>14</v>
      </c>
    </row>
    <row r="355" spans="1:7" s="100" customFormat="1" ht="15" customHeight="1" x14ac:dyDescent="0.25">
      <c r="A355" s="94"/>
      <c r="B355" s="99"/>
      <c r="C355" s="99"/>
      <c r="D355" s="99"/>
      <c r="E355" s="99"/>
      <c r="F355" s="99"/>
      <c r="G355" s="99"/>
    </row>
    <row r="356" spans="1:7" ht="15" customHeight="1" x14ac:dyDescent="0.25">
      <c r="A356" s="140" t="s">
        <v>216</v>
      </c>
      <c r="B356" s="140"/>
      <c r="C356" s="140"/>
      <c r="D356" s="140"/>
      <c r="E356" s="140"/>
      <c r="F356" s="140"/>
      <c r="G356" s="140"/>
    </row>
    <row r="357" spans="1:7" ht="15" customHeight="1" x14ac:dyDescent="0.25">
      <c r="A357" s="90"/>
      <c r="B357" s="91"/>
      <c r="C357" s="91"/>
      <c r="D357" s="91"/>
      <c r="E357" s="91"/>
      <c r="F357" s="91"/>
      <c r="G357" s="91"/>
    </row>
    <row r="358" spans="1:7" ht="15" customHeight="1" x14ac:dyDescent="0.25">
      <c r="A358" s="96" t="s">
        <v>867</v>
      </c>
      <c r="B358" s="91"/>
      <c r="C358" s="91"/>
      <c r="D358" s="91"/>
      <c r="E358" s="91"/>
      <c r="F358" s="91"/>
      <c r="G358" s="91"/>
    </row>
    <row r="359" spans="1:7" ht="15" customHeight="1" x14ac:dyDescent="0.25">
      <c r="A359" s="121" t="s">
        <v>1462</v>
      </c>
      <c r="B359" s="98" t="s">
        <v>9</v>
      </c>
      <c r="C359" s="105"/>
      <c r="D359" s="98" t="s">
        <v>217</v>
      </c>
      <c r="E359" s="98" t="s">
        <v>218</v>
      </c>
      <c r="F359" s="98" t="s">
        <v>18</v>
      </c>
      <c r="G359" s="98" t="s">
        <v>78</v>
      </c>
    </row>
    <row r="360" spans="1:7" ht="15" customHeight="1" x14ac:dyDescent="0.25">
      <c r="A360" s="121" t="s">
        <v>1625</v>
      </c>
      <c r="B360" s="98" t="s">
        <v>9</v>
      </c>
      <c r="C360" s="105"/>
      <c r="D360" s="98" t="s">
        <v>83</v>
      </c>
      <c r="E360" s="98" t="s">
        <v>219</v>
      </c>
      <c r="F360" s="98" t="s">
        <v>220</v>
      </c>
      <c r="G360" s="98" t="s">
        <v>221</v>
      </c>
    </row>
    <row r="361" spans="1:7" ht="15" customHeight="1" x14ac:dyDescent="0.25">
      <c r="A361" s="121" t="s">
        <v>1466</v>
      </c>
      <c r="B361" s="98" t="s">
        <v>9</v>
      </c>
      <c r="C361" s="105"/>
      <c r="D361" s="98" t="s">
        <v>222</v>
      </c>
      <c r="E361" s="98" t="s">
        <v>206</v>
      </c>
      <c r="F361" s="98" t="s">
        <v>82</v>
      </c>
      <c r="G361" s="98" t="s">
        <v>111</v>
      </c>
    </row>
    <row r="362" spans="1:7" ht="15" customHeight="1" x14ac:dyDescent="0.25">
      <c r="A362" s="121" t="s">
        <v>1513</v>
      </c>
      <c r="B362" s="98" t="s">
        <v>23</v>
      </c>
      <c r="C362" s="105"/>
      <c r="D362" s="98" t="s">
        <v>223</v>
      </c>
      <c r="E362" s="98" t="s">
        <v>224</v>
      </c>
      <c r="F362" s="98" t="s">
        <v>225</v>
      </c>
      <c r="G362" s="98" t="s">
        <v>78</v>
      </c>
    </row>
    <row r="363" spans="1:7" ht="15" customHeight="1" x14ac:dyDescent="0.25">
      <c r="A363" s="121" t="s">
        <v>2215</v>
      </c>
      <c r="B363" s="98" t="s">
        <v>9</v>
      </c>
      <c r="C363" s="105"/>
      <c r="D363" s="98" t="s">
        <v>226</v>
      </c>
      <c r="E363" s="98" t="s">
        <v>82</v>
      </c>
      <c r="F363" s="98" t="s">
        <v>82</v>
      </c>
      <c r="G363" s="98" t="s">
        <v>78</v>
      </c>
    </row>
    <row r="364" spans="1:7" ht="15" customHeight="1" x14ac:dyDescent="0.25">
      <c r="A364" s="121" t="s">
        <v>2216</v>
      </c>
      <c r="B364" s="98" t="s">
        <v>9</v>
      </c>
      <c r="C364" s="105"/>
      <c r="D364" s="98" t="s">
        <v>86</v>
      </c>
      <c r="E364" s="98" t="s">
        <v>12</v>
      </c>
      <c r="F364" s="98" t="s">
        <v>227</v>
      </c>
      <c r="G364" s="98" t="s">
        <v>14</v>
      </c>
    </row>
    <row r="365" spans="1:7" ht="15" customHeight="1" x14ac:dyDescent="0.25">
      <c r="A365" s="121" t="s">
        <v>1470</v>
      </c>
      <c r="B365" s="98" t="s">
        <v>9</v>
      </c>
      <c r="C365" s="105"/>
      <c r="D365" s="98" t="s">
        <v>228</v>
      </c>
      <c r="E365" s="98" t="s">
        <v>229</v>
      </c>
      <c r="F365" s="98" t="s">
        <v>230</v>
      </c>
      <c r="G365" s="98" t="s">
        <v>78</v>
      </c>
    </row>
    <row r="366" spans="1:7" ht="15" customHeight="1" x14ac:dyDescent="0.25">
      <c r="A366" s="121" t="s">
        <v>1472</v>
      </c>
      <c r="B366" s="98" t="s">
        <v>9</v>
      </c>
      <c r="C366" s="105"/>
      <c r="D366" s="98" t="s">
        <v>109</v>
      </c>
      <c r="E366" s="98" t="s">
        <v>231</v>
      </c>
      <c r="F366" s="98" t="s">
        <v>145</v>
      </c>
      <c r="G366" s="98" t="s">
        <v>232</v>
      </c>
    </row>
    <row r="367" spans="1:7" ht="15" customHeight="1" x14ac:dyDescent="0.25">
      <c r="A367" s="121" t="s">
        <v>1559</v>
      </c>
      <c r="B367" s="98" t="s">
        <v>9</v>
      </c>
      <c r="C367" s="105"/>
      <c r="D367" s="98" t="s">
        <v>21</v>
      </c>
      <c r="E367" s="98" t="s">
        <v>233</v>
      </c>
      <c r="F367" s="98" t="s">
        <v>113</v>
      </c>
      <c r="G367" s="98" t="s">
        <v>78</v>
      </c>
    </row>
    <row r="368" spans="1:7" ht="15" customHeight="1" x14ac:dyDescent="0.25">
      <c r="A368" s="121" t="s">
        <v>2255</v>
      </c>
      <c r="B368" s="98" t="s">
        <v>9</v>
      </c>
      <c r="C368" s="105"/>
      <c r="D368" s="98" t="s">
        <v>234</v>
      </c>
      <c r="E368" s="98" t="s">
        <v>12</v>
      </c>
      <c r="F368" s="98" t="s">
        <v>110</v>
      </c>
      <c r="G368" s="98" t="s">
        <v>14</v>
      </c>
    </row>
    <row r="369" spans="1:7" ht="15" customHeight="1" x14ac:dyDescent="0.25">
      <c r="A369" s="121" t="s">
        <v>2256</v>
      </c>
      <c r="B369" s="98" t="s">
        <v>9</v>
      </c>
      <c r="C369" s="105"/>
      <c r="D369" s="98" t="s">
        <v>125</v>
      </c>
      <c r="E369" s="98" t="s">
        <v>12</v>
      </c>
      <c r="F369" s="98" t="s">
        <v>85</v>
      </c>
      <c r="G369" s="98" t="s">
        <v>14</v>
      </c>
    </row>
    <row r="370" spans="1:7" ht="15" customHeight="1" x14ac:dyDescent="0.25">
      <c r="A370" s="121" t="s">
        <v>2242</v>
      </c>
      <c r="B370" s="98" t="s">
        <v>9</v>
      </c>
      <c r="C370" s="105"/>
      <c r="D370" s="98" t="s">
        <v>222</v>
      </c>
      <c r="E370" s="98" t="s">
        <v>12</v>
      </c>
      <c r="F370" s="98" t="s">
        <v>235</v>
      </c>
      <c r="G370" s="98" t="s">
        <v>14</v>
      </c>
    </row>
    <row r="371" spans="1:7" ht="15" customHeight="1" x14ac:dyDescent="0.25">
      <c r="A371" s="121" t="s">
        <v>2247</v>
      </c>
      <c r="B371" s="98" t="s">
        <v>9</v>
      </c>
      <c r="C371" s="105"/>
      <c r="D371" s="98" t="s">
        <v>73</v>
      </c>
      <c r="E371" s="98" t="s">
        <v>12</v>
      </c>
      <c r="F371" s="98" t="s">
        <v>220</v>
      </c>
      <c r="G371" s="98" t="s">
        <v>14</v>
      </c>
    </row>
    <row r="372" spans="1:7" ht="15" customHeight="1" x14ac:dyDescent="0.25">
      <c r="A372" s="121" t="s">
        <v>2248</v>
      </c>
      <c r="B372" s="98" t="s">
        <v>9</v>
      </c>
      <c r="C372" s="105"/>
      <c r="D372" s="98" t="s">
        <v>236</v>
      </c>
      <c r="E372" s="98" t="s">
        <v>12</v>
      </c>
      <c r="F372" s="98" t="s">
        <v>46</v>
      </c>
      <c r="G372" s="98" t="s">
        <v>14</v>
      </c>
    </row>
    <row r="373" spans="1:7" ht="15" customHeight="1" x14ac:dyDescent="0.25">
      <c r="A373" s="121" t="s">
        <v>1527</v>
      </c>
      <c r="B373" s="98" t="s">
        <v>9</v>
      </c>
      <c r="C373" s="105"/>
      <c r="D373" s="98" t="s">
        <v>237</v>
      </c>
      <c r="E373" s="98" t="s">
        <v>12</v>
      </c>
      <c r="F373" s="98" t="s">
        <v>238</v>
      </c>
      <c r="G373" s="98" t="s">
        <v>14</v>
      </c>
    </row>
    <row r="374" spans="1:7" ht="15" customHeight="1" x14ac:dyDescent="0.25">
      <c r="A374" s="121" t="s">
        <v>2243</v>
      </c>
      <c r="B374" s="98" t="s">
        <v>9</v>
      </c>
      <c r="C374" s="105"/>
      <c r="D374" s="98" t="s">
        <v>144</v>
      </c>
      <c r="E374" s="98" t="s">
        <v>121</v>
      </c>
      <c r="F374" s="98" t="s">
        <v>239</v>
      </c>
      <c r="G374" s="98" t="s">
        <v>240</v>
      </c>
    </row>
    <row r="375" spans="1:7" ht="15" customHeight="1" x14ac:dyDescent="0.25">
      <c r="A375" s="121" t="s">
        <v>2244</v>
      </c>
      <c r="B375" s="98" t="s">
        <v>9</v>
      </c>
      <c r="C375" s="105"/>
      <c r="D375" s="98" t="s">
        <v>241</v>
      </c>
      <c r="E375" s="98" t="s">
        <v>33</v>
      </c>
      <c r="F375" s="98" t="s">
        <v>46</v>
      </c>
      <c r="G375" s="98" t="s">
        <v>242</v>
      </c>
    </row>
    <row r="376" spans="1:7" ht="15" customHeight="1" x14ac:dyDescent="0.25">
      <c r="A376" s="121" t="s">
        <v>1717</v>
      </c>
      <c r="B376" s="98" t="s">
        <v>9</v>
      </c>
      <c r="C376" s="105"/>
      <c r="D376" s="98" t="s">
        <v>243</v>
      </c>
      <c r="E376" s="98" t="s">
        <v>244</v>
      </c>
      <c r="F376" s="98" t="s">
        <v>245</v>
      </c>
      <c r="G376" s="98" t="s">
        <v>246</v>
      </c>
    </row>
    <row r="377" spans="1:7" ht="15" customHeight="1" x14ac:dyDescent="0.25">
      <c r="A377" s="121" t="s">
        <v>2245</v>
      </c>
      <c r="B377" s="98" t="s">
        <v>9</v>
      </c>
      <c r="C377" s="105"/>
      <c r="D377" s="98" t="s">
        <v>247</v>
      </c>
      <c r="E377" s="98" t="s">
        <v>12</v>
      </c>
      <c r="F377" s="98" t="s">
        <v>214</v>
      </c>
      <c r="G377" s="98" t="s">
        <v>14</v>
      </c>
    </row>
    <row r="378" spans="1:7" ht="15" customHeight="1" x14ac:dyDescent="0.25">
      <c r="A378" s="121" t="s">
        <v>1483</v>
      </c>
      <c r="B378" s="98">
        <v>3</v>
      </c>
      <c r="C378" s="105"/>
      <c r="D378" s="98">
        <v>52</v>
      </c>
      <c r="E378" s="98" t="s">
        <v>2691</v>
      </c>
      <c r="F378" s="98" t="s">
        <v>2457</v>
      </c>
      <c r="G378" s="98">
        <v>4.2</v>
      </c>
    </row>
    <row r="379" spans="1:7" ht="15" customHeight="1" x14ac:dyDescent="0.25">
      <c r="A379" s="87"/>
      <c r="B379" s="109">
        <v>3</v>
      </c>
      <c r="C379" s="44"/>
      <c r="D379" s="109">
        <v>70</v>
      </c>
      <c r="E379" s="109" t="s">
        <v>2690</v>
      </c>
      <c r="F379" s="109" t="s">
        <v>2478</v>
      </c>
      <c r="G379" s="110">
        <v>9</v>
      </c>
    </row>
    <row r="380" spans="1:7" s="18" customFormat="1" ht="15" customHeight="1" x14ac:dyDescent="0.25">
      <c r="A380" s="124" t="s">
        <v>2217</v>
      </c>
      <c r="B380" s="49" t="s">
        <v>23</v>
      </c>
      <c r="C380" s="70"/>
      <c r="D380" s="49" t="s">
        <v>249</v>
      </c>
      <c r="E380" s="73" t="s">
        <v>2689</v>
      </c>
      <c r="F380" s="49" t="s">
        <v>250</v>
      </c>
      <c r="G380" s="49">
        <v>-8.8000000000000007</v>
      </c>
    </row>
    <row r="381" spans="1:7" ht="15" customHeight="1" x14ac:dyDescent="0.25">
      <c r="A381" s="121" t="s">
        <v>2218</v>
      </c>
      <c r="B381" s="98" t="s">
        <v>23</v>
      </c>
      <c r="C381" s="105"/>
      <c r="D381" s="98" t="s">
        <v>204</v>
      </c>
      <c r="E381" s="98" t="s">
        <v>12</v>
      </c>
      <c r="F381" s="98" t="s">
        <v>82</v>
      </c>
      <c r="G381" s="98" t="s">
        <v>14</v>
      </c>
    </row>
    <row r="382" spans="1:7" ht="15" customHeight="1" x14ac:dyDescent="0.25">
      <c r="A382" s="88"/>
      <c r="B382" s="91"/>
      <c r="C382" s="106"/>
      <c r="D382" s="91"/>
      <c r="E382" s="91"/>
      <c r="F382" s="91"/>
      <c r="G382" s="91"/>
    </row>
    <row r="383" spans="1:7" ht="15" customHeight="1" x14ac:dyDescent="0.25">
      <c r="A383" s="88" t="s">
        <v>1895</v>
      </c>
      <c r="B383" s="93"/>
      <c r="C383" s="106"/>
      <c r="D383" s="93"/>
      <c r="E383" s="93"/>
      <c r="F383" s="93"/>
      <c r="G383" s="93"/>
    </row>
    <row r="384" spans="1:7" s="18" customFormat="1" ht="15" customHeight="1" x14ac:dyDescent="0.25">
      <c r="A384" s="124" t="s">
        <v>1944</v>
      </c>
      <c r="B384" s="49" t="s">
        <v>23</v>
      </c>
      <c r="C384" s="70"/>
      <c r="D384" s="49" t="s">
        <v>1877</v>
      </c>
      <c r="E384" s="101">
        <v>370000</v>
      </c>
      <c r="F384" s="49" t="s">
        <v>1812</v>
      </c>
      <c r="G384" s="102">
        <v>-4</v>
      </c>
    </row>
    <row r="385" spans="1:7" ht="15" customHeight="1" x14ac:dyDescent="0.25">
      <c r="A385" s="94"/>
      <c r="B385" s="93"/>
      <c r="C385" s="106"/>
      <c r="D385" s="93"/>
      <c r="E385" s="93"/>
      <c r="F385" s="93"/>
      <c r="G385" s="93"/>
    </row>
    <row r="386" spans="1:7" ht="15" customHeight="1" x14ac:dyDescent="0.25">
      <c r="A386" s="88" t="s">
        <v>1012</v>
      </c>
      <c r="B386" s="91"/>
      <c r="C386" s="106"/>
      <c r="D386" s="91"/>
      <c r="E386" s="91"/>
      <c r="F386" s="91"/>
      <c r="G386" s="91"/>
    </row>
    <row r="387" spans="1:7" ht="15" customHeight="1" x14ac:dyDescent="0.25">
      <c r="A387" s="121" t="s">
        <v>2219</v>
      </c>
      <c r="B387" s="98" t="s">
        <v>9</v>
      </c>
      <c r="C387" s="105"/>
      <c r="D387" s="98" t="s">
        <v>83</v>
      </c>
      <c r="E387" s="98" t="s">
        <v>251</v>
      </c>
      <c r="F387" s="98" t="s">
        <v>235</v>
      </c>
      <c r="G387" s="98" t="s">
        <v>252</v>
      </c>
    </row>
    <row r="388" spans="1:7" s="18" customFormat="1" ht="15" customHeight="1" x14ac:dyDescent="0.25">
      <c r="A388" s="124" t="s">
        <v>2249</v>
      </c>
      <c r="B388" s="111">
        <v>3</v>
      </c>
      <c r="C388" s="112"/>
      <c r="D388" s="111" t="s">
        <v>215</v>
      </c>
      <c r="E388" s="111" t="s">
        <v>253</v>
      </c>
      <c r="F388" s="111" t="s">
        <v>2257</v>
      </c>
      <c r="G388" s="111">
        <v>-5.2</v>
      </c>
    </row>
    <row r="389" spans="1:7" ht="15" customHeight="1" x14ac:dyDescent="0.25">
      <c r="A389" s="88"/>
      <c r="B389" s="91"/>
      <c r="C389" s="106"/>
      <c r="D389" s="91"/>
      <c r="E389" s="91"/>
      <c r="F389" s="91"/>
      <c r="G389" s="91"/>
    </row>
    <row r="390" spans="1:7" ht="15" customHeight="1" x14ac:dyDescent="0.25">
      <c r="A390" s="88" t="s">
        <v>1026</v>
      </c>
      <c r="B390" s="91"/>
      <c r="C390" s="106"/>
      <c r="D390" s="91"/>
      <c r="E390" s="91"/>
      <c r="F390" s="91"/>
      <c r="G390" s="91"/>
    </row>
    <row r="391" spans="1:7" ht="15" customHeight="1" x14ac:dyDescent="0.25">
      <c r="A391" s="121" t="s">
        <v>1509</v>
      </c>
      <c r="B391" s="98" t="s">
        <v>9</v>
      </c>
      <c r="C391" s="105"/>
      <c r="D391" s="98" t="s">
        <v>76</v>
      </c>
      <c r="E391" s="98" t="s">
        <v>81</v>
      </c>
      <c r="F391" s="98" t="s">
        <v>213</v>
      </c>
      <c r="G391" s="98" t="s">
        <v>254</v>
      </c>
    </row>
    <row r="392" spans="1:7" ht="15" customHeight="1" x14ac:dyDescent="0.25">
      <c r="A392" s="121" t="s">
        <v>1510</v>
      </c>
      <c r="B392" s="98" t="s">
        <v>9</v>
      </c>
      <c r="C392" s="105"/>
      <c r="D392" s="98" t="s">
        <v>54</v>
      </c>
      <c r="E392" s="98" t="s">
        <v>255</v>
      </c>
      <c r="F392" s="98" t="s">
        <v>245</v>
      </c>
      <c r="G392" s="98" t="s">
        <v>256</v>
      </c>
    </row>
    <row r="393" spans="1:7" ht="15" customHeight="1" x14ac:dyDescent="0.25">
      <c r="A393" s="121" t="s">
        <v>1511</v>
      </c>
      <c r="B393" s="98" t="s">
        <v>9</v>
      </c>
      <c r="C393" s="105"/>
      <c r="D393" s="98" t="s">
        <v>257</v>
      </c>
      <c r="E393" s="98" t="s">
        <v>258</v>
      </c>
      <c r="F393" s="98" t="s">
        <v>33</v>
      </c>
      <c r="G393" s="98" t="s">
        <v>78</v>
      </c>
    </row>
    <row r="394" spans="1:7" ht="15" customHeight="1" x14ac:dyDescent="0.25">
      <c r="A394" s="121" t="s">
        <v>1512</v>
      </c>
      <c r="B394" s="98" t="s">
        <v>23</v>
      </c>
      <c r="C394" s="105"/>
      <c r="D394" s="98" t="s">
        <v>259</v>
      </c>
      <c r="E394" s="98" t="s">
        <v>260</v>
      </c>
      <c r="F394" s="98" t="s">
        <v>261</v>
      </c>
      <c r="G394" s="98" t="s">
        <v>78</v>
      </c>
    </row>
    <row r="395" spans="1:7" ht="15" customHeight="1" x14ac:dyDescent="0.25">
      <c r="A395" s="121" t="s">
        <v>1514</v>
      </c>
      <c r="B395" s="98" t="s">
        <v>9</v>
      </c>
      <c r="C395" s="105"/>
      <c r="D395" s="98" t="s">
        <v>217</v>
      </c>
      <c r="E395" s="98" t="s">
        <v>262</v>
      </c>
      <c r="F395" s="98" t="s">
        <v>213</v>
      </c>
      <c r="G395" s="98" t="s">
        <v>263</v>
      </c>
    </row>
    <row r="396" spans="1:7" ht="15" customHeight="1" x14ac:dyDescent="0.25">
      <c r="A396" s="121" t="s">
        <v>2246</v>
      </c>
      <c r="B396" s="98" t="s">
        <v>9</v>
      </c>
      <c r="C396" s="105"/>
      <c r="D396" s="98" t="s">
        <v>42</v>
      </c>
      <c r="E396" s="98" t="s">
        <v>12</v>
      </c>
      <c r="F396" s="98" t="s">
        <v>264</v>
      </c>
      <c r="G396" s="98" t="s">
        <v>14</v>
      </c>
    </row>
    <row r="397" spans="1:7" s="18" customFormat="1" ht="15" customHeight="1" x14ac:dyDescent="0.25">
      <c r="A397" s="124" t="s">
        <v>1514</v>
      </c>
      <c r="B397" s="49" t="s">
        <v>9</v>
      </c>
      <c r="C397" s="70"/>
      <c r="D397" s="49" t="s">
        <v>217</v>
      </c>
      <c r="E397" s="73">
        <v>270000</v>
      </c>
      <c r="F397" s="49" t="s">
        <v>213</v>
      </c>
      <c r="G397" s="49" t="s">
        <v>78</v>
      </c>
    </row>
    <row r="398" spans="1:7" s="18" customFormat="1" ht="15" customHeight="1" x14ac:dyDescent="0.25">
      <c r="A398" s="124" t="s">
        <v>2246</v>
      </c>
      <c r="B398" s="49" t="s">
        <v>9</v>
      </c>
      <c r="C398" s="70"/>
      <c r="D398" s="49" t="s">
        <v>42</v>
      </c>
      <c r="E398" s="70" t="s">
        <v>12</v>
      </c>
      <c r="F398" s="49" t="s">
        <v>264</v>
      </c>
      <c r="G398" s="49" t="s">
        <v>14</v>
      </c>
    </row>
    <row r="399" spans="1:7" s="18" customFormat="1" ht="15" customHeight="1" x14ac:dyDescent="0.25">
      <c r="A399" s="124" t="s">
        <v>1516</v>
      </c>
      <c r="B399" s="49" t="s">
        <v>23</v>
      </c>
      <c r="C399" s="70"/>
      <c r="D399" s="49" t="s">
        <v>265</v>
      </c>
      <c r="E399" s="70" t="s">
        <v>266</v>
      </c>
      <c r="F399" s="49" t="s">
        <v>85</v>
      </c>
      <c r="G399" s="49" t="s">
        <v>267</v>
      </c>
    </row>
    <row r="400" spans="1:7" ht="15" customHeight="1" x14ac:dyDescent="0.25">
      <c r="A400" s="121" t="s">
        <v>2220</v>
      </c>
      <c r="B400" s="98" t="s">
        <v>9</v>
      </c>
      <c r="C400" s="105"/>
      <c r="D400" s="98" t="s">
        <v>269</v>
      </c>
      <c r="E400" s="98" t="s">
        <v>18</v>
      </c>
      <c r="F400" s="98" t="s">
        <v>33</v>
      </c>
      <c r="G400" s="98" t="s">
        <v>270</v>
      </c>
    </row>
    <row r="401" spans="1:7" ht="15" customHeight="1" x14ac:dyDescent="0.25">
      <c r="A401" s="121" t="s">
        <v>2221</v>
      </c>
      <c r="B401" s="98" t="s">
        <v>9</v>
      </c>
      <c r="C401" s="105"/>
      <c r="D401" s="98" t="s">
        <v>271</v>
      </c>
      <c r="E401" s="98" t="s">
        <v>12</v>
      </c>
      <c r="F401" s="98" t="s">
        <v>272</v>
      </c>
      <c r="G401" s="98" t="s">
        <v>14</v>
      </c>
    </row>
    <row r="402" spans="1:7" s="18" customFormat="1" ht="15" customHeight="1" x14ac:dyDescent="0.25">
      <c r="A402" s="124" t="s">
        <v>1521</v>
      </c>
      <c r="B402" s="70" t="s">
        <v>23</v>
      </c>
      <c r="C402" s="70"/>
      <c r="D402" s="70">
        <v>53</v>
      </c>
      <c r="E402" s="73">
        <v>245000</v>
      </c>
      <c r="F402" s="73">
        <v>250000</v>
      </c>
      <c r="G402" s="70" t="s">
        <v>78</v>
      </c>
    </row>
    <row r="403" spans="1:7" s="18" customFormat="1" ht="15" customHeight="1" x14ac:dyDescent="0.25">
      <c r="A403" s="124"/>
      <c r="B403" s="70"/>
      <c r="C403" s="70"/>
      <c r="D403" s="73">
        <v>71</v>
      </c>
      <c r="E403" s="73">
        <v>280000</v>
      </c>
      <c r="F403" s="73">
        <v>293000</v>
      </c>
      <c r="G403" s="70">
        <v>4.5999999999999996</v>
      </c>
    </row>
    <row r="404" spans="1:7" s="18" customFormat="1" ht="15" customHeight="1" x14ac:dyDescent="0.25">
      <c r="A404" s="124" t="s">
        <v>2222</v>
      </c>
      <c r="B404" s="70" t="s">
        <v>9</v>
      </c>
      <c r="C404" s="70"/>
      <c r="D404" s="70" t="s">
        <v>208</v>
      </c>
      <c r="E404" s="70" t="s">
        <v>12</v>
      </c>
      <c r="F404" s="70" t="s">
        <v>274</v>
      </c>
      <c r="G404" s="70" t="s">
        <v>14</v>
      </c>
    </row>
    <row r="405" spans="1:7" ht="15" customHeight="1" x14ac:dyDescent="0.25">
      <c r="A405" s="121" t="s">
        <v>1522</v>
      </c>
      <c r="B405" s="98" t="s">
        <v>23</v>
      </c>
      <c r="C405" s="105"/>
      <c r="D405" s="98" t="s">
        <v>208</v>
      </c>
      <c r="E405" s="98" t="s">
        <v>30</v>
      </c>
      <c r="F405" s="98" t="s">
        <v>275</v>
      </c>
      <c r="G405" s="98" t="s">
        <v>240</v>
      </c>
    </row>
    <row r="406" spans="1:7" s="18" customFormat="1" ht="15" customHeight="1" x14ac:dyDescent="0.25">
      <c r="A406" s="124" t="s">
        <v>2223</v>
      </c>
      <c r="B406" s="70" t="s">
        <v>9</v>
      </c>
      <c r="C406" s="70"/>
      <c r="D406" s="70" t="s">
        <v>87</v>
      </c>
      <c r="E406" s="70" t="s">
        <v>12</v>
      </c>
      <c r="F406" s="70" t="s">
        <v>213</v>
      </c>
      <c r="G406" s="70" t="s">
        <v>14</v>
      </c>
    </row>
    <row r="407" spans="1:7" s="18" customFormat="1" ht="15" customHeight="1" x14ac:dyDescent="0.25">
      <c r="A407" s="124" t="s">
        <v>2224</v>
      </c>
      <c r="B407" s="70" t="s">
        <v>9</v>
      </c>
      <c r="C407" s="70"/>
      <c r="D407" s="70" t="s">
        <v>69</v>
      </c>
      <c r="E407" s="70" t="s">
        <v>12</v>
      </c>
      <c r="F407" s="70" t="s">
        <v>145</v>
      </c>
      <c r="G407" s="70" t="s">
        <v>14</v>
      </c>
    </row>
    <row r="408" spans="1:7" ht="15" customHeight="1" x14ac:dyDescent="0.25">
      <c r="A408" s="121" t="s">
        <v>1525</v>
      </c>
      <c r="B408" s="98" t="s">
        <v>9</v>
      </c>
      <c r="C408" s="105"/>
      <c r="D408" s="98" t="s">
        <v>63</v>
      </c>
      <c r="E408" s="98" t="s">
        <v>276</v>
      </c>
      <c r="F408" s="98" t="s">
        <v>18</v>
      </c>
      <c r="G408" s="98" t="s">
        <v>277</v>
      </c>
    </row>
    <row r="409" spans="1:7" s="18" customFormat="1" ht="15" customHeight="1" x14ac:dyDescent="0.25">
      <c r="A409" s="124" t="s">
        <v>1526</v>
      </c>
      <c r="B409" s="70" t="s">
        <v>9</v>
      </c>
      <c r="C409" s="70"/>
      <c r="D409" s="70" t="s">
        <v>237</v>
      </c>
      <c r="E409" s="70" t="s">
        <v>12</v>
      </c>
      <c r="F409" s="70" t="s">
        <v>110</v>
      </c>
      <c r="G409" s="70" t="s">
        <v>14</v>
      </c>
    </row>
    <row r="410" spans="1:7" ht="15" customHeight="1" x14ac:dyDescent="0.25">
      <c r="A410" s="121" t="s">
        <v>2250</v>
      </c>
      <c r="B410" s="98" t="s">
        <v>9</v>
      </c>
      <c r="C410" s="105"/>
      <c r="D410" s="98" t="s">
        <v>237</v>
      </c>
      <c r="E410" s="98" t="s">
        <v>278</v>
      </c>
      <c r="F410" s="98" t="s">
        <v>89</v>
      </c>
      <c r="G410" s="98" t="s">
        <v>78</v>
      </c>
    </row>
    <row r="411" spans="1:7" ht="15" customHeight="1" x14ac:dyDescent="0.25">
      <c r="A411" s="121" t="s">
        <v>2251</v>
      </c>
      <c r="B411" s="98" t="s">
        <v>9</v>
      </c>
      <c r="C411" s="105"/>
      <c r="D411" s="98" t="s">
        <v>87</v>
      </c>
      <c r="E411" s="98" t="s">
        <v>12</v>
      </c>
      <c r="F411" s="98" t="s">
        <v>235</v>
      </c>
      <c r="G411" s="98" t="s">
        <v>14</v>
      </c>
    </row>
    <row r="412" spans="1:7" s="18" customFormat="1" ht="15" customHeight="1" x14ac:dyDescent="0.25">
      <c r="A412" s="124" t="s">
        <v>1528</v>
      </c>
      <c r="B412" s="70" t="s">
        <v>9</v>
      </c>
      <c r="C412" s="70"/>
      <c r="D412" s="70" t="s">
        <v>279</v>
      </c>
      <c r="E412" s="70" t="s">
        <v>280</v>
      </c>
      <c r="F412" s="70" t="s">
        <v>18</v>
      </c>
      <c r="G412" s="70" t="s">
        <v>281</v>
      </c>
    </row>
    <row r="413" spans="1:7" ht="15" customHeight="1" x14ac:dyDescent="0.25">
      <c r="A413" s="121" t="s">
        <v>1530</v>
      </c>
      <c r="B413" s="98" t="s">
        <v>9</v>
      </c>
      <c r="C413" s="105"/>
      <c r="D413" s="98" t="s">
        <v>279</v>
      </c>
      <c r="E413" s="98" t="s">
        <v>82</v>
      </c>
      <c r="F413" s="98" t="s">
        <v>282</v>
      </c>
      <c r="G413" s="98" t="s">
        <v>283</v>
      </c>
    </row>
    <row r="414" spans="1:7" ht="15" customHeight="1" x14ac:dyDescent="0.25">
      <c r="A414" s="88"/>
      <c r="B414" s="91"/>
      <c r="C414" s="106"/>
      <c r="D414" s="91"/>
      <c r="E414" s="91"/>
      <c r="F414" s="91"/>
      <c r="G414" s="91"/>
    </row>
    <row r="415" spans="1:7" ht="15" customHeight="1" x14ac:dyDescent="0.25">
      <c r="A415" s="88" t="s">
        <v>1091</v>
      </c>
      <c r="B415" s="91"/>
      <c r="C415" s="106"/>
      <c r="D415" s="91"/>
      <c r="E415" s="91"/>
      <c r="F415" s="91"/>
      <c r="G415" s="91"/>
    </row>
    <row r="416" spans="1:7" ht="15" customHeight="1" x14ac:dyDescent="0.25">
      <c r="A416" s="121" t="s">
        <v>1794</v>
      </c>
      <c r="B416" s="98" t="s">
        <v>9</v>
      </c>
      <c r="C416" s="105"/>
      <c r="D416" s="98" t="s">
        <v>228</v>
      </c>
      <c r="E416" s="98" t="s">
        <v>12</v>
      </c>
      <c r="F416" s="98" t="s">
        <v>272</v>
      </c>
      <c r="G416" s="98" t="s">
        <v>14</v>
      </c>
    </row>
    <row r="417" spans="1:7" ht="15" customHeight="1" x14ac:dyDescent="0.25">
      <c r="A417" s="121" t="s">
        <v>1532</v>
      </c>
      <c r="B417" s="98" t="s">
        <v>9</v>
      </c>
      <c r="C417" s="105"/>
      <c r="D417" s="98" t="s">
        <v>284</v>
      </c>
      <c r="E417" s="98" t="s">
        <v>285</v>
      </c>
      <c r="F417" s="98" t="s">
        <v>282</v>
      </c>
      <c r="G417" s="98" t="s">
        <v>286</v>
      </c>
    </row>
    <row r="418" spans="1:7" ht="15" customHeight="1" x14ac:dyDescent="0.25">
      <c r="A418" s="121" t="s">
        <v>1793</v>
      </c>
      <c r="B418" s="98" t="s">
        <v>287</v>
      </c>
      <c r="C418" s="105"/>
      <c r="D418" s="98" t="s">
        <v>217</v>
      </c>
      <c r="E418" s="98" t="s">
        <v>288</v>
      </c>
      <c r="F418" s="98" t="s">
        <v>289</v>
      </c>
      <c r="G418" s="98" t="s">
        <v>78</v>
      </c>
    </row>
    <row r="419" spans="1:7" s="18" customFormat="1" ht="15" customHeight="1" x14ac:dyDescent="0.25">
      <c r="A419" s="124" t="s">
        <v>1790</v>
      </c>
      <c r="B419" s="70" t="s">
        <v>9</v>
      </c>
      <c r="C419" s="70"/>
      <c r="D419" s="70" t="s">
        <v>87</v>
      </c>
      <c r="E419" s="70" t="s">
        <v>12</v>
      </c>
      <c r="F419" s="70" t="s">
        <v>30</v>
      </c>
      <c r="G419" s="70" t="s">
        <v>14</v>
      </c>
    </row>
    <row r="420" spans="1:7" ht="15" customHeight="1" x14ac:dyDescent="0.25">
      <c r="A420" s="88"/>
      <c r="B420" s="91"/>
      <c r="C420" s="106"/>
      <c r="D420" s="91"/>
      <c r="E420" s="91"/>
      <c r="F420" s="91"/>
      <c r="G420" s="91"/>
    </row>
    <row r="421" spans="1:7" s="100" customFormat="1" ht="15" customHeight="1" x14ac:dyDescent="0.25">
      <c r="A421" s="88" t="s">
        <v>2381</v>
      </c>
      <c r="B421" s="99"/>
      <c r="C421" s="107"/>
      <c r="D421" s="99"/>
      <c r="E421" s="99"/>
      <c r="F421" s="99"/>
      <c r="G421" s="99"/>
    </row>
    <row r="422" spans="1:7" s="103" customFormat="1" ht="15" customHeight="1" x14ac:dyDescent="0.25">
      <c r="A422" s="124" t="s">
        <v>2454</v>
      </c>
      <c r="B422" s="49">
        <v>1</v>
      </c>
      <c r="C422" s="70"/>
      <c r="D422" s="49" t="s">
        <v>234</v>
      </c>
      <c r="E422" s="49" t="s">
        <v>2455</v>
      </c>
      <c r="F422" s="101">
        <v>238000</v>
      </c>
      <c r="G422" s="49">
        <v>2.4</v>
      </c>
    </row>
    <row r="423" spans="1:7" s="100" customFormat="1" ht="15" customHeight="1" x14ac:dyDescent="0.25">
      <c r="A423" s="121" t="s">
        <v>2456</v>
      </c>
      <c r="B423" s="95" t="s">
        <v>9</v>
      </c>
      <c r="C423" s="44"/>
      <c r="D423" s="95" t="s">
        <v>269</v>
      </c>
      <c r="E423" s="95" t="s">
        <v>2457</v>
      </c>
      <c r="F423" s="95" t="s">
        <v>282</v>
      </c>
      <c r="G423" s="95" t="s">
        <v>78</v>
      </c>
    </row>
    <row r="424" spans="1:7" s="100" customFormat="1" ht="15" customHeight="1" x14ac:dyDescent="0.25">
      <c r="A424" s="121" t="s">
        <v>2458</v>
      </c>
      <c r="B424" s="95" t="s">
        <v>9</v>
      </c>
      <c r="C424" s="44"/>
      <c r="D424" s="95" t="s">
        <v>21</v>
      </c>
      <c r="E424" s="95" t="s">
        <v>12</v>
      </c>
      <c r="F424" s="95" t="s">
        <v>2459</v>
      </c>
      <c r="G424" s="95" t="s">
        <v>14</v>
      </c>
    </row>
    <row r="425" spans="1:7" s="103" customFormat="1" ht="15" customHeight="1" x14ac:dyDescent="0.25">
      <c r="A425" s="124" t="s">
        <v>2460</v>
      </c>
      <c r="B425" s="49" t="s">
        <v>789</v>
      </c>
      <c r="C425" s="70"/>
      <c r="D425" s="49" t="s">
        <v>52</v>
      </c>
      <c r="E425" s="70" t="s">
        <v>2686</v>
      </c>
      <c r="F425" s="49" t="s">
        <v>2461</v>
      </c>
      <c r="G425" s="49" t="s">
        <v>78</v>
      </c>
    </row>
    <row r="426" spans="1:7" s="100" customFormat="1" ht="15" customHeight="1" x14ac:dyDescent="0.25">
      <c r="A426" s="121" t="s">
        <v>2462</v>
      </c>
      <c r="B426" s="95" t="s">
        <v>9</v>
      </c>
      <c r="C426" s="44"/>
      <c r="D426" s="95" t="s">
        <v>63</v>
      </c>
      <c r="E426" s="95" t="s">
        <v>2463</v>
      </c>
      <c r="F426" s="95" t="s">
        <v>2464</v>
      </c>
      <c r="G426" s="95" t="s">
        <v>78</v>
      </c>
    </row>
    <row r="427" spans="1:7" s="100" customFormat="1" ht="15" customHeight="1" x14ac:dyDescent="0.25">
      <c r="A427" s="121" t="s">
        <v>2465</v>
      </c>
      <c r="B427" s="95" t="s">
        <v>248</v>
      </c>
      <c r="C427" s="44"/>
      <c r="D427" s="95" t="s">
        <v>222</v>
      </c>
      <c r="E427" s="95" t="s">
        <v>2466</v>
      </c>
      <c r="F427" s="95" t="s">
        <v>2467</v>
      </c>
      <c r="G427" s="95" t="s">
        <v>2468</v>
      </c>
    </row>
    <row r="428" spans="1:7" s="100" customFormat="1" ht="15" customHeight="1" x14ac:dyDescent="0.25">
      <c r="A428" s="121" t="s">
        <v>2469</v>
      </c>
      <c r="B428" s="95" t="s">
        <v>9</v>
      </c>
      <c r="C428" s="44"/>
      <c r="D428" s="95" t="s">
        <v>217</v>
      </c>
      <c r="E428" s="95" t="s">
        <v>2470</v>
      </c>
      <c r="F428" s="95" t="s">
        <v>85</v>
      </c>
      <c r="G428" s="95" t="s">
        <v>2471</v>
      </c>
    </row>
    <row r="429" spans="1:7" s="113" customFormat="1" ht="15" customHeight="1" x14ac:dyDescent="0.25">
      <c r="A429" s="124" t="s">
        <v>2243</v>
      </c>
      <c r="B429" s="70" t="s">
        <v>591</v>
      </c>
      <c r="C429" s="70"/>
      <c r="D429" s="70" t="s">
        <v>243</v>
      </c>
      <c r="E429" s="70" t="s">
        <v>2687</v>
      </c>
      <c r="F429" s="70" t="s">
        <v>282</v>
      </c>
      <c r="G429" s="70" t="s">
        <v>2472</v>
      </c>
    </row>
    <row r="430" spans="1:7" s="100" customFormat="1" ht="15" customHeight="1" x14ac:dyDescent="0.25">
      <c r="A430" s="121" t="s">
        <v>2038</v>
      </c>
      <c r="B430" s="95" t="s">
        <v>789</v>
      </c>
      <c r="C430" s="44"/>
      <c r="D430" s="95" t="s">
        <v>2451</v>
      </c>
      <c r="E430" s="95" t="s">
        <v>2473</v>
      </c>
      <c r="F430" s="95" t="s">
        <v>2474</v>
      </c>
      <c r="G430" s="95" t="s">
        <v>313</v>
      </c>
    </row>
    <row r="431" spans="1:7" s="100" customFormat="1" ht="15" customHeight="1" x14ac:dyDescent="0.25">
      <c r="A431" s="121" t="s">
        <v>2475</v>
      </c>
      <c r="B431" s="95" t="s">
        <v>9</v>
      </c>
      <c r="C431" s="44"/>
      <c r="D431" s="95" t="s">
        <v>125</v>
      </c>
      <c r="E431" s="95" t="s">
        <v>276</v>
      </c>
      <c r="F431" s="95" t="s">
        <v>110</v>
      </c>
      <c r="G431" s="95" t="s">
        <v>2476</v>
      </c>
    </row>
    <row r="432" spans="1:7" s="100" customFormat="1" ht="15" customHeight="1" x14ac:dyDescent="0.25">
      <c r="A432" s="121" t="s">
        <v>2477</v>
      </c>
      <c r="B432" s="95" t="s">
        <v>9</v>
      </c>
      <c r="C432" s="44"/>
      <c r="D432" s="95" t="s">
        <v>1819</v>
      </c>
      <c r="E432" s="95" t="s">
        <v>2478</v>
      </c>
      <c r="F432" s="95" t="s">
        <v>320</v>
      </c>
      <c r="G432" s="95" t="s">
        <v>2479</v>
      </c>
    </row>
    <row r="433" spans="1:7" s="100" customFormat="1" ht="15" customHeight="1" x14ac:dyDescent="0.25">
      <c r="A433" s="94"/>
      <c r="B433" s="99"/>
      <c r="C433" s="107"/>
      <c r="D433" s="99"/>
      <c r="E433" s="99"/>
      <c r="F433" s="99"/>
      <c r="G433" s="99"/>
    </row>
    <row r="434" spans="1:7" ht="15" customHeight="1" x14ac:dyDescent="0.25">
      <c r="A434" s="88" t="s">
        <v>1126</v>
      </c>
      <c r="B434" s="91"/>
      <c r="C434" s="106"/>
      <c r="D434" s="91"/>
      <c r="E434" s="91"/>
      <c r="F434" s="91"/>
      <c r="G434" s="91"/>
    </row>
    <row r="435" spans="1:7" ht="15" customHeight="1" x14ac:dyDescent="0.25">
      <c r="A435" s="121" t="s">
        <v>1376</v>
      </c>
      <c r="B435" s="98" t="s">
        <v>9</v>
      </c>
      <c r="C435" s="105"/>
      <c r="D435" s="98" t="s">
        <v>223</v>
      </c>
      <c r="E435" s="98" t="s">
        <v>290</v>
      </c>
      <c r="F435" s="98" t="s">
        <v>290</v>
      </c>
      <c r="G435" s="98" t="s">
        <v>78</v>
      </c>
    </row>
    <row r="436" spans="1:7" ht="15" customHeight="1" x14ac:dyDescent="0.25">
      <c r="A436" s="121" t="s">
        <v>1540</v>
      </c>
      <c r="B436" s="98" t="s">
        <v>9</v>
      </c>
      <c r="C436" s="105"/>
      <c r="D436" s="98" t="s">
        <v>279</v>
      </c>
      <c r="E436" s="98" t="s">
        <v>205</v>
      </c>
      <c r="F436" s="98" t="s">
        <v>85</v>
      </c>
      <c r="G436" s="98" t="s">
        <v>291</v>
      </c>
    </row>
    <row r="437" spans="1:7" ht="15" customHeight="1" x14ac:dyDescent="0.25">
      <c r="A437" s="121" t="s">
        <v>1543</v>
      </c>
      <c r="B437" s="98" t="s">
        <v>292</v>
      </c>
      <c r="C437" s="105"/>
      <c r="D437" s="98" t="s">
        <v>49</v>
      </c>
      <c r="E437" s="98" t="s">
        <v>293</v>
      </c>
      <c r="F437" s="98" t="s">
        <v>294</v>
      </c>
      <c r="G437" s="98" t="s">
        <v>78</v>
      </c>
    </row>
    <row r="438" spans="1:7" ht="15" customHeight="1" x14ac:dyDescent="0.25">
      <c r="A438" s="88"/>
      <c r="B438" s="91"/>
      <c r="C438" s="91"/>
      <c r="D438" s="91"/>
      <c r="E438" s="91"/>
      <c r="F438" s="91"/>
      <c r="G438" s="91"/>
    </row>
    <row r="439" spans="1:7" ht="15" customHeight="1" x14ac:dyDescent="0.25">
      <c r="A439" s="140" t="s">
        <v>295</v>
      </c>
      <c r="B439" s="140"/>
      <c r="C439" s="140"/>
      <c r="D439" s="140"/>
      <c r="E439" s="140"/>
      <c r="F439" s="140"/>
      <c r="G439" s="140"/>
    </row>
    <row r="440" spans="1:7" ht="15" customHeight="1" x14ac:dyDescent="0.25">
      <c r="A440" s="90"/>
      <c r="B440" s="91"/>
      <c r="C440" s="91"/>
      <c r="D440" s="91"/>
      <c r="E440" s="91"/>
      <c r="F440" s="91"/>
      <c r="G440" s="91"/>
    </row>
    <row r="441" spans="1:7" ht="15" customHeight="1" x14ac:dyDescent="0.25">
      <c r="A441" s="88" t="s">
        <v>867</v>
      </c>
      <c r="B441" s="91"/>
      <c r="C441" s="91"/>
      <c r="D441" s="91"/>
      <c r="E441" s="91"/>
      <c r="F441" s="91"/>
      <c r="G441" s="91"/>
    </row>
    <row r="442" spans="1:7" ht="15" customHeight="1" x14ac:dyDescent="0.25">
      <c r="A442" s="121" t="s">
        <v>1546</v>
      </c>
      <c r="B442" s="98" t="s">
        <v>9</v>
      </c>
      <c r="C442" s="105"/>
      <c r="D442" s="98" t="s">
        <v>60</v>
      </c>
      <c r="E442" s="98" t="s">
        <v>123</v>
      </c>
      <c r="F442" s="98" t="s">
        <v>296</v>
      </c>
      <c r="G442" s="98" t="s">
        <v>297</v>
      </c>
    </row>
    <row r="443" spans="1:7" s="18" customFormat="1" ht="15" customHeight="1" x14ac:dyDescent="0.25">
      <c r="A443" s="124" t="s">
        <v>1547</v>
      </c>
      <c r="B443" s="70" t="s">
        <v>9</v>
      </c>
      <c r="C443" s="70"/>
      <c r="D443" s="70" t="s">
        <v>45</v>
      </c>
      <c r="E443" s="73" t="s">
        <v>2692</v>
      </c>
      <c r="F443" s="70" t="s">
        <v>272</v>
      </c>
      <c r="G443" s="70">
        <v>-5.3</v>
      </c>
    </row>
    <row r="444" spans="1:7" ht="15" customHeight="1" x14ac:dyDescent="0.25">
      <c r="A444" s="121" t="s">
        <v>2225</v>
      </c>
      <c r="B444" s="98" t="s">
        <v>9</v>
      </c>
      <c r="C444" s="105"/>
      <c r="D444" s="98" t="s">
        <v>183</v>
      </c>
      <c r="E444" s="98" t="s">
        <v>12</v>
      </c>
      <c r="F444" s="98" t="s">
        <v>298</v>
      </c>
      <c r="G444" s="98" t="s">
        <v>14</v>
      </c>
    </row>
    <row r="445" spans="1:7" s="18" customFormat="1" ht="15" customHeight="1" x14ac:dyDescent="0.25">
      <c r="A445" s="124" t="s">
        <v>1549</v>
      </c>
      <c r="B445" s="70" t="s">
        <v>9</v>
      </c>
      <c r="C445" s="70"/>
      <c r="D445" s="70" t="s">
        <v>66</v>
      </c>
      <c r="E445" s="70" t="s">
        <v>2259</v>
      </c>
      <c r="F445" s="70" t="s">
        <v>299</v>
      </c>
      <c r="G445" s="70" t="s">
        <v>78</v>
      </c>
    </row>
    <row r="446" spans="1:7" s="18" customFormat="1" ht="15" customHeight="1" x14ac:dyDescent="0.25">
      <c r="A446" s="124" t="s">
        <v>2226</v>
      </c>
      <c r="B446" s="111">
        <v>1</v>
      </c>
      <c r="C446" s="112"/>
      <c r="D446" s="111" t="s">
        <v>300</v>
      </c>
      <c r="E446" s="114">
        <v>553000</v>
      </c>
      <c r="F446" s="114">
        <v>520000</v>
      </c>
      <c r="G446" s="115">
        <v>-6</v>
      </c>
    </row>
    <row r="447" spans="1:7" ht="15" customHeight="1" x14ac:dyDescent="0.25">
      <c r="A447" s="121" t="s">
        <v>2227</v>
      </c>
      <c r="B447" s="98" t="s">
        <v>23</v>
      </c>
      <c r="C447" s="105"/>
      <c r="D447" s="98" t="s">
        <v>236</v>
      </c>
      <c r="E447" s="98" t="s">
        <v>301</v>
      </c>
      <c r="F447" s="98" t="s">
        <v>302</v>
      </c>
      <c r="G447" s="98" t="s">
        <v>303</v>
      </c>
    </row>
    <row r="448" spans="1:7" ht="15" customHeight="1" x14ac:dyDescent="0.25">
      <c r="A448" s="121" t="s">
        <v>2228</v>
      </c>
      <c r="B448" s="98" t="s">
        <v>9</v>
      </c>
      <c r="C448" s="105"/>
      <c r="D448" s="98" t="s">
        <v>90</v>
      </c>
      <c r="E448" s="98" t="s">
        <v>12</v>
      </c>
      <c r="F448" s="98" t="s">
        <v>304</v>
      </c>
      <c r="G448" s="98" t="s">
        <v>14</v>
      </c>
    </row>
    <row r="449" spans="1:7" ht="15" customHeight="1" x14ac:dyDescent="0.25">
      <c r="A449" s="121" t="s">
        <v>2229</v>
      </c>
      <c r="B449" s="98" t="s">
        <v>9</v>
      </c>
      <c r="C449" s="105"/>
      <c r="D449" s="98" t="s">
        <v>305</v>
      </c>
      <c r="E449" s="98" t="s">
        <v>306</v>
      </c>
      <c r="F449" s="98" t="s">
        <v>307</v>
      </c>
      <c r="G449" s="98" t="s">
        <v>308</v>
      </c>
    </row>
    <row r="450" spans="1:7" ht="15" customHeight="1" x14ac:dyDescent="0.25">
      <c r="A450" s="121" t="s">
        <v>2230</v>
      </c>
      <c r="B450" s="98" t="s">
        <v>9</v>
      </c>
      <c r="C450" s="105"/>
      <c r="D450" s="98" t="s">
        <v>309</v>
      </c>
      <c r="E450" s="98" t="s">
        <v>12</v>
      </c>
      <c r="F450" s="98" t="s">
        <v>151</v>
      </c>
      <c r="G450" s="98" t="s">
        <v>14</v>
      </c>
    </row>
    <row r="451" spans="1:7" ht="15" customHeight="1" x14ac:dyDescent="0.25">
      <c r="A451" s="121" t="s">
        <v>2231</v>
      </c>
      <c r="B451" s="98" t="s">
        <v>9</v>
      </c>
      <c r="C451" s="105"/>
      <c r="D451" s="98" t="s">
        <v>150</v>
      </c>
      <c r="E451" s="98" t="s">
        <v>12</v>
      </c>
      <c r="F451" s="98" t="s">
        <v>310</v>
      </c>
      <c r="G451" s="98" t="s">
        <v>14</v>
      </c>
    </row>
    <row r="452" spans="1:7" s="18" customFormat="1" ht="15" customHeight="1" x14ac:dyDescent="0.25">
      <c r="A452" s="124" t="s">
        <v>2232</v>
      </c>
      <c r="B452" s="70" t="s">
        <v>9</v>
      </c>
      <c r="C452" s="70"/>
      <c r="D452" s="70" t="s">
        <v>236</v>
      </c>
      <c r="E452" s="70" t="s">
        <v>311</v>
      </c>
      <c r="F452" s="70" t="s">
        <v>312</v>
      </c>
      <c r="G452" s="70" t="s">
        <v>313</v>
      </c>
    </row>
    <row r="453" spans="1:7" ht="15" customHeight="1" x14ac:dyDescent="0.25">
      <c r="A453" s="121" t="s">
        <v>2252</v>
      </c>
      <c r="B453" s="98" t="s">
        <v>23</v>
      </c>
      <c r="C453" s="105"/>
      <c r="D453" s="98" t="s">
        <v>45</v>
      </c>
      <c r="E453" s="98" t="s">
        <v>104</v>
      </c>
      <c r="F453" s="98" t="s">
        <v>314</v>
      </c>
      <c r="G453" s="98" t="s">
        <v>303</v>
      </c>
    </row>
    <row r="454" spans="1:7" ht="15" customHeight="1" x14ac:dyDescent="0.25">
      <c r="A454" s="121" t="s">
        <v>1558</v>
      </c>
      <c r="B454" s="98" t="s">
        <v>9</v>
      </c>
      <c r="C454" s="105"/>
      <c r="D454" s="98" t="s">
        <v>222</v>
      </c>
      <c r="E454" s="98" t="s">
        <v>12</v>
      </c>
      <c r="F454" s="98" t="s">
        <v>97</v>
      </c>
      <c r="G454" s="98" t="s">
        <v>14</v>
      </c>
    </row>
    <row r="455" spans="1:7" ht="15" customHeight="1" x14ac:dyDescent="0.25">
      <c r="A455" s="121" t="s">
        <v>2254</v>
      </c>
      <c r="B455" s="98" t="s">
        <v>9</v>
      </c>
      <c r="C455" s="105"/>
      <c r="D455" s="98" t="s">
        <v>315</v>
      </c>
      <c r="E455" s="98" t="s">
        <v>12</v>
      </c>
      <c r="F455" s="98" t="s">
        <v>316</v>
      </c>
      <c r="G455" s="98" t="s">
        <v>14</v>
      </c>
    </row>
    <row r="456" spans="1:7" ht="15" customHeight="1" x14ac:dyDescent="0.25">
      <c r="A456" s="121" t="s">
        <v>2233</v>
      </c>
      <c r="B456" s="98" t="s">
        <v>9</v>
      </c>
      <c r="C456" s="105"/>
      <c r="D456" s="98" t="s">
        <v>317</v>
      </c>
      <c r="E456" s="98" t="s">
        <v>12</v>
      </c>
      <c r="F456" s="98" t="s">
        <v>318</v>
      </c>
      <c r="G456" s="98" t="s">
        <v>14</v>
      </c>
    </row>
    <row r="457" spans="1:7" ht="15" customHeight="1" x14ac:dyDescent="0.25">
      <c r="A457" s="121" t="s">
        <v>2234</v>
      </c>
      <c r="B457" s="98" t="s">
        <v>9</v>
      </c>
      <c r="C457" s="105"/>
      <c r="D457" s="98" t="s">
        <v>93</v>
      </c>
      <c r="E457" s="98" t="s">
        <v>95</v>
      </c>
      <c r="F457" s="98" t="s">
        <v>95</v>
      </c>
      <c r="G457" s="98" t="s">
        <v>78</v>
      </c>
    </row>
    <row r="458" spans="1:7" s="18" customFormat="1" ht="15" customHeight="1" x14ac:dyDescent="0.25">
      <c r="A458" s="124" t="s">
        <v>1565</v>
      </c>
      <c r="B458" s="70" t="s">
        <v>9</v>
      </c>
      <c r="C458" s="70"/>
      <c r="D458" s="70" t="s">
        <v>11</v>
      </c>
      <c r="E458" s="70" t="s">
        <v>319</v>
      </c>
      <c r="F458" s="70" t="s">
        <v>320</v>
      </c>
      <c r="G458" s="70" t="s">
        <v>78</v>
      </c>
    </row>
    <row r="459" spans="1:7" s="18" customFormat="1" ht="15" customHeight="1" x14ac:dyDescent="0.25">
      <c r="A459" s="124" t="s">
        <v>2253</v>
      </c>
      <c r="B459" s="70" t="s">
        <v>196</v>
      </c>
      <c r="C459" s="70"/>
      <c r="D459" s="70" t="s">
        <v>25</v>
      </c>
      <c r="E459" s="70" t="s">
        <v>2258</v>
      </c>
      <c r="F459" s="70" t="s">
        <v>321</v>
      </c>
      <c r="G459" s="70">
        <v>-5.8</v>
      </c>
    </row>
    <row r="460" spans="1:7" ht="15" customHeight="1" x14ac:dyDescent="0.25">
      <c r="A460" s="121" t="s">
        <v>1576</v>
      </c>
      <c r="B460" s="98" t="s">
        <v>9</v>
      </c>
      <c r="C460" s="105"/>
      <c r="D460" s="98" t="s">
        <v>322</v>
      </c>
      <c r="E460" s="98" t="s">
        <v>12</v>
      </c>
      <c r="F460" s="98" t="s">
        <v>53</v>
      </c>
      <c r="G460" s="98" t="s">
        <v>14</v>
      </c>
    </row>
    <row r="461" spans="1:7" ht="15" customHeight="1" x14ac:dyDescent="0.25">
      <c r="A461" s="121" t="s">
        <v>1574</v>
      </c>
      <c r="B461" s="98" t="s">
        <v>9</v>
      </c>
      <c r="C461" s="105"/>
      <c r="D461" s="98" t="s">
        <v>323</v>
      </c>
      <c r="E461" s="98" t="s">
        <v>12</v>
      </c>
      <c r="F461" s="98" t="s">
        <v>123</v>
      </c>
      <c r="G461" s="98" t="s">
        <v>14</v>
      </c>
    </row>
    <row r="462" spans="1:7" ht="15" customHeight="1" x14ac:dyDescent="0.25">
      <c r="A462" s="88"/>
      <c r="B462" s="91"/>
      <c r="C462" s="106"/>
      <c r="D462" s="91"/>
      <c r="E462" s="91"/>
      <c r="F462" s="91"/>
      <c r="G462" s="91"/>
    </row>
    <row r="463" spans="1:7" ht="15" customHeight="1" x14ac:dyDescent="0.25">
      <c r="A463" s="88" t="s">
        <v>1026</v>
      </c>
      <c r="B463" s="91"/>
      <c r="C463" s="106"/>
      <c r="D463" s="91"/>
      <c r="E463" s="91"/>
      <c r="F463" s="91"/>
      <c r="G463" s="91"/>
    </row>
    <row r="464" spans="1:7" ht="15" customHeight="1" x14ac:dyDescent="0.25">
      <c r="A464" s="121" t="s">
        <v>2235</v>
      </c>
      <c r="B464" s="98" t="s">
        <v>9</v>
      </c>
      <c r="C464" s="105"/>
      <c r="D464" s="98" t="s">
        <v>73</v>
      </c>
      <c r="E464" s="98" t="s">
        <v>12</v>
      </c>
      <c r="F464" s="98" t="s">
        <v>110</v>
      </c>
      <c r="G464" s="98" t="s">
        <v>14</v>
      </c>
    </row>
    <row r="465" spans="1:7" ht="15" customHeight="1" x14ac:dyDescent="0.25">
      <c r="A465" s="121" t="s">
        <v>1588</v>
      </c>
      <c r="B465" s="98">
        <v>2</v>
      </c>
      <c r="C465" s="105"/>
      <c r="D465" s="98" t="s">
        <v>57</v>
      </c>
      <c r="E465" s="98" t="s">
        <v>324</v>
      </c>
      <c r="F465" s="98" t="s">
        <v>2260</v>
      </c>
      <c r="G465" s="98">
        <v>-5.2</v>
      </c>
    </row>
    <row r="466" spans="1:7" ht="15" customHeight="1" x14ac:dyDescent="0.25">
      <c r="A466" s="121" t="s">
        <v>2236</v>
      </c>
      <c r="B466" s="98" t="s">
        <v>23</v>
      </c>
      <c r="C466" s="105"/>
      <c r="D466" s="98" t="s">
        <v>25</v>
      </c>
      <c r="E466" s="98" t="s">
        <v>12</v>
      </c>
      <c r="F466" s="98" t="s">
        <v>325</v>
      </c>
      <c r="G466" s="98" t="s">
        <v>14</v>
      </c>
    </row>
    <row r="467" spans="1:7" ht="15" customHeight="1" x14ac:dyDescent="0.25">
      <c r="A467" s="121" t="s">
        <v>2237</v>
      </c>
      <c r="B467" s="98" t="s">
        <v>9</v>
      </c>
      <c r="C467" s="105"/>
      <c r="D467" s="98" t="s">
        <v>326</v>
      </c>
      <c r="E467" s="98" t="s">
        <v>312</v>
      </c>
      <c r="F467" s="98" t="s">
        <v>312</v>
      </c>
      <c r="G467" s="98" t="s">
        <v>78</v>
      </c>
    </row>
    <row r="468" spans="1:7" ht="15" customHeight="1" x14ac:dyDescent="0.25">
      <c r="A468" s="121" t="s">
        <v>2238</v>
      </c>
      <c r="B468" s="98" t="s">
        <v>9</v>
      </c>
      <c r="C468" s="105"/>
      <c r="D468" s="98" t="s">
        <v>91</v>
      </c>
      <c r="E468" s="98" t="s">
        <v>327</v>
      </c>
      <c r="F468" s="98" t="s">
        <v>160</v>
      </c>
      <c r="G468" s="98" t="s">
        <v>78</v>
      </c>
    </row>
    <row r="469" spans="1:7" s="18" customFormat="1" ht="15" customHeight="1" x14ac:dyDescent="0.25">
      <c r="A469" s="124" t="s">
        <v>2239</v>
      </c>
      <c r="B469" s="70" t="s">
        <v>196</v>
      </c>
      <c r="C469" s="70"/>
      <c r="D469" s="70" t="s">
        <v>217</v>
      </c>
      <c r="E469" s="70" t="s">
        <v>2693</v>
      </c>
      <c r="F469" s="70" t="s">
        <v>328</v>
      </c>
      <c r="G469" s="70" t="s">
        <v>78</v>
      </c>
    </row>
    <row r="470" spans="1:7" ht="15" customHeight="1" x14ac:dyDescent="0.25">
      <c r="A470" s="121" t="s">
        <v>1593</v>
      </c>
      <c r="B470" s="98" t="s">
        <v>9</v>
      </c>
      <c r="C470" s="105"/>
      <c r="D470" s="98" t="s">
        <v>271</v>
      </c>
      <c r="E470" s="98" t="s">
        <v>329</v>
      </c>
      <c r="F470" s="98" t="s">
        <v>330</v>
      </c>
      <c r="G470" s="98" t="s">
        <v>331</v>
      </c>
    </row>
    <row r="471" spans="1:7" ht="15" customHeight="1" x14ac:dyDescent="0.25">
      <c r="A471" s="88"/>
      <c r="B471" s="91"/>
      <c r="C471" s="106"/>
      <c r="D471" s="91"/>
      <c r="E471" s="91"/>
      <c r="F471" s="91"/>
      <c r="G471" s="91"/>
    </row>
    <row r="472" spans="1:7" s="100" customFormat="1" ht="15" customHeight="1" x14ac:dyDescent="0.25">
      <c r="A472" s="88" t="s">
        <v>2381</v>
      </c>
      <c r="B472" s="99"/>
      <c r="C472" s="107"/>
      <c r="D472" s="99"/>
      <c r="E472" s="99"/>
      <c r="F472" s="99"/>
      <c r="G472" s="99"/>
    </row>
    <row r="473" spans="1:7" s="100" customFormat="1" ht="15" customHeight="1" x14ac:dyDescent="0.25">
      <c r="A473" s="121" t="s">
        <v>2480</v>
      </c>
      <c r="B473" s="95" t="s">
        <v>23</v>
      </c>
      <c r="C473" s="44"/>
      <c r="D473" s="95" t="s">
        <v>69</v>
      </c>
      <c r="E473" s="95" t="s">
        <v>2481</v>
      </c>
      <c r="F473" s="95" t="s">
        <v>2482</v>
      </c>
      <c r="G473" s="95" t="s">
        <v>78</v>
      </c>
    </row>
    <row r="474" spans="1:7" s="100" customFormat="1" ht="15" customHeight="1" x14ac:dyDescent="0.25">
      <c r="A474" s="121" t="s">
        <v>2483</v>
      </c>
      <c r="B474" s="95" t="s">
        <v>9</v>
      </c>
      <c r="C474" s="44"/>
      <c r="D474" s="95" t="s">
        <v>21</v>
      </c>
      <c r="E474" s="95" t="s">
        <v>2484</v>
      </c>
      <c r="F474" s="95" t="s">
        <v>383</v>
      </c>
      <c r="G474" s="95" t="s">
        <v>246</v>
      </c>
    </row>
    <row r="475" spans="1:7" s="100" customFormat="1" ht="15" customHeight="1" x14ac:dyDescent="0.25">
      <c r="A475" s="121" t="s">
        <v>2485</v>
      </c>
      <c r="B475" s="95" t="s">
        <v>23</v>
      </c>
      <c r="C475" s="44"/>
      <c r="D475" s="95" t="s">
        <v>147</v>
      </c>
      <c r="E475" s="95" t="s">
        <v>2486</v>
      </c>
      <c r="F475" s="95" t="s">
        <v>272</v>
      </c>
      <c r="G475" s="95" t="s">
        <v>2487</v>
      </c>
    </row>
    <row r="476" spans="1:7" s="100" customFormat="1" ht="15" customHeight="1" x14ac:dyDescent="0.25">
      <c r="A476" s="121" t="s">
        <v>2488</v>
      </c>
      <c r="B476" s="95" t="s">
        <v>9</v>
      </c>
      <c r="C476" s="44"/>
      <c r="D476" s="95" t="s">
        <v>69</v>
      </c>
      <c r="E476" s="95" t="s">
        <v>2489</v>
      </c>
      <c r="F476" s="95" t="s">
        <v>43</v>
      </c>
      <c r="G476" s="95" t="s">
        <v>2490</v>
      </c>
    </row>
    <row r="477" spans="1:7" s="100" customFormat="1" ht="15" customHeight="1" x14ac:dyDescent="0.25">
      <c r="A477" s="87"/>
      <c r="B477" s="95"/>
      <c r="C477" s="44"/>
      <c r="D477" s="95"/>
      <c r="E477" s="95"/>
      <c r="F477" s="95"/>
      <c r="G477" s="95"/>
    </row>
    <row r="478" spans="1:7" ht="15" customHeight="1" x14ac:dyDescent="0.25">
      <c r="A478" s="88" t="s">
        <v>1091</v>
      </c>
      <c r="B478" s="91"/>
      <c r="C478" s="106"/>
      <c r="D478" s="91"/>
      <c r="E478" s="91"/>
      <c r="F478" s="91"/>
      <c r="G478" s="91"/>
    </row>
    <row r="479" spans="1:7" ht="15" customHeight="1" x14ac:dyDescent="0.25">
      <c r="A479" s="121" t="s">
        <v>2240</v>
      </c>
      <c r="B479" s="98" t="s">
        <v>9</v>
      </c>
      <c r="C479" s="105"/>
      <c r="D479" s="98" t="s">
        <v>234</v>
      </c>
      <c r="E479" s="98" t="s">
        <v>332</v>
      </c>
      <c r="F479" s="98" t="s">
        <v>36</v>
      </c>
      <c r="G479" s="98" t="s">
        <v>78</v>
      </c>
    </row>
    <row r="480" spans="1:7" ht="15" customHeight="1" x14ac:dyDescent="0.25">
      <c r="A480" s="116"/>
    </row>
    <row r="481" spans="1:7" ht="15" customHeight="1" x14ac:dyDescent="0.25">
      <c r="A481" s="88" t="s">
        <v>1881</v>
      </c>
      <c r="B481" s="93"/>
      <c r="C481" s="106"/>
      <c r="D481" s="93"/>
      <c r="E481" s="93"/>
      <c r="F481" s="93"/>
      <c r="G481" s="93"/>
    </row>
    <row r="482" spans="1:7" ht="15" customHeight="1" x14ac:dyDescent="0.25">
      <c r="A482" s="121" t="s">
        <v>2241</v>
      </c>
      <c r="B482" s="95" t="s">
        <v>23</v>
      </c>
      <c r="C482" s="44"/>
      <c r="D482" s="95" t="s">
        <v>237</v>
      </c>
      <c r="E482" s="95" t="s">
        <v>121</v>
      </c>
      <c r="F482" s="95" t="s">
        <v>1878</v>
      </c>
      <c r="G482" s="95" t="s">
        <v>78</v>
      </c>
    </row>
    <row r="483" spans="1:7" ht="15" customHeight="1" x14ac:dyDescent="0.25">
      <c r="A483" s="116"/>
    </row>
    <row r="484" spans="1:7" ht="15" customHeight="1" x14ac:dyDescent="0.25">
      <c r="A484" s="116"/>
    </row>
    <row r="485" spans="1:7" ht="15" customHeight="1" x14ac:dyDescent="0.25">
      <c r="A485" s="116"/>
    </row>
    <row r="486" spans="1:7" ht="15" customHeight="1" x14ac:dyDescent="0.25">
      <c r="A486" s="116"/>
    </row>
  </sheetData>
  <mergeCells count="26">
    <mergeCell ref="A302:G302"/>
    <mergeCell ref="A5:A6"/>
    <mergeCell ref="B5:B6"/>
    <mergeCell ref="C5:C6"/>
    <mergeCell ref="D5:D6"/>
    <mergeCell ref="E5:F5"/>
    <mergeCell ref="G5:G6"/>
    <mergeCell ref="A271:G271"/>
    <mergeCell ref="A283:G283"/>
    <mergeCell ref="A19:G19"/>
    <mergeCell ref="A81:G81"/>
    <mergeCell ref="A110:G110"/>
    <mergeCell ref="A193:G193"/>
    <mergeCell ref="A265:G265"/>
    <mergeCell ref="A8:G8"/>
    <mergeCell ref="A14:G14"/>
    <mergeCell ref="A105:G105"/>
    <mergeCell ref="A205:G205"/>
    <mergeCell ref="A222:G222"/>
    <mergeCell ref="A200:G200"/>
    <mergeCell ref="A439:G439"/>
    <mergeCell ref="A308:G308"/>
    <mergeCell ref="A313:G313"/>
    <mergeCell ref="A328:G328"/>
    <mergeCell ref="A341:G341"/>
    <mergeCell ref="A356:G356"/>
  </mergeCells>
  <pageMargins left="0" right="0" top="0" bottom="0" header="0" footer="0"/>
  <pageSetup orientation="portrait" r:id="rId1"/>
  <ignoredErrors>
    <ignoredError sqref="B11:G12 B17:G17 B22:G30 B33:G54 B57:G76 B79:H79 B84:G103 B108:G108 B113:G137 B140:G191 B196:G198 B203:G203 B208:G220 B225:G263 B268:G269 B274:G281 B286:G300 B305:G306 B311:G311 B316:G326 B331:G339 B344:G354 B359:G437 B442:G48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00FF"/>
    <outlinePr summaryBelow="0"/>
  </sheetPr>
  <dimension ref="A1:F27"/>
  <sheetViews>
    <sheetView zoomScaleNormal="100" workbookViewId="0"/>
  </sheetViews>
  <sheetFormatPr defaultRowHeight="15" customHeight="1" x14ac:dyDescent="0.25"/>
  <cols>
    <col min="1" max="1" width="42.28515625" style="89" bestFit="1" customWidth="1"/>
    <col min="2" max="6" width="23.7109375" style="89" customWidth="1"/>
    <col min="7" max="16384" width="9.140625" style="89"/>
  </cols>
  <sheetData>
    <row r="1" spans="1:6" ht="15" customHeight="1" x14ac:dyDescent="0.25">
      <c r="A1" s="118" t="s">
        <v>2781</v>
      </c>
      <c r="B1" s="118"/>
      <c r="C1" s="118"/>
      <c r="D1" s="118"/>
      <c r="E1" s="118"/>
      <c r="F1" s="118"/>
    </row>
    <row r="2" spans="1:6" ht="15" customHeight="1" x14ac:dyDescent="0.25">
      <c r="A2" s="118" t="s">
        <v>2763</v>
      </c>
      <c r="B2" s="119"/>
      <c r="C2" s="119"/>
      <c r="D2" s="119"/>
      <c r="E2" s="119"/>
      <c r="F2" s="119"/>
    </row>
    <row r="3" spans="1:6" ht="15" customHeight="1" x14ac:dyDescent="0.25">
      <c r="A3" s="119" t="s">
        <v>2764</v>
      </c>
      <c r="B3" s="117"/>
      <c r="C3" s="117"/>
      <c r="D3" s="117"/>
      <c r="E3" s="117"/>
      <c r="F3" s="117"/>
    </row>
    <row r="4" spans="1:6" ht="15" customHeight="1" x14ac:dyDescent="0.25">
      <c r="A4" s="117"/>
      <c r="B4" s="117"/>
      <c r="C4" s="117"/>
      <c r="D4" s="117"/>
      <c r="E4" s="117"/>
      <c r="F4" s="117"/>
    </row>
    <row r="5" spans="1:6" ht="39.950000000000003" customHeight="1" x14ac:dyDescent="0.25">
      <c r="A5" s="137" t="s">
        <v>2</v>
      </c>
      <c r="B5" s="137" t="s">
        <v>3</v>
      </c>
      <c r="C5" s="137" t="s">
        <v>4</v>
      </c>
      <c r="D5" s="137" t="s">
        <v>333</v>
      </c>
      <c r="E5" s="137"/>
      <c r="F5" s="137" t="s">
        <v>7</v>
      </c>
    </row>
    <row r="6" spans="1:6" ht="39.950000000000003" customHeight="1" x14ac:dyDescent="0.25">
      <c r="A6" s="137"/>
      <c r="B6" s="137"/>
      <c r="C6" s="137"/>
      <c r="D6" s="120" t="s">
        <v>834</v>
      </c>
      <c r="E6" s="120" t="s">
        <v>835</v>
      </c>
      <c r="F6" s="137"/>
    </row>
    <row r="7" spans="1:6" ht="15" customHeight="1" x14ac:dyDescent="0.25">
      <c r="A7" s="90"/>
      <c r="B7" s="91"/>
      <c r="C7" s="91"/>
      <c r="D7" s="91"/>
      <c r="E7" s="91"/>
      <c r="F7" s="91"/>
    </row>
    <row r="8" spans="1:6" ht="15" customHeight="1" x14ac:dyDescent="0.25">
      <c r="A8" s="140" t="s">
        <v>334</v>
      </c>
      <c r="B8" s="140"/>
      <c r="C8" s="140"/>
      <c r="D8" s="140"/>
      <c r="E8" s="140"/>
      <c r="F8" s="140"/>
    </row>
    <row r="9" spans="1:6" ht="15" customHeight="1" x14ac:dyDescent="0.25">
      <c r="A9" s="90"/>
      <c r="B9" s="91"/>
      <c r="C9" s="91"/>
      <c r="D9" s="91"/>
      <c r="E9" s="91"/>
      <c r="F9" s="91"/>
    </row>
    <row r="10" spans="1:6" ht="15" customHeight="1" x14ac:dyDescent="0.25">
      <c r="A10" s="88" t="s">
        <v>867</v>
      </c>
      <c r="B10" s="91"/>
      <c r="C10" s="91"/>
      <c r="D10" s="91"/>
      <c r="E10" s="91"/>
      <c r="F10" s="91"/>
    </row>
    <row r="11" spans="1:6" ht="15" customHeight="1" x14ac:dyDescent="0.25">
      <c r="A11" s="121" t="s">
        <v>1549</v>
      </c>
      <c r="B11" s="98" t="s">
        <v>9</v>
      </c>
      <c r="C11" s="98" t="s">
        <v>335</v>
      </c>
      <c r="D11" s="98" t="s">
        <v>12</v>
      </c>
      <c r="E11" s="98" t="s">
        <v>336</v>
      </c>
      <c r="F11" s="98" t="s">
        <v>14</v>
      </c>
    </row>
    <row r="12" spans="1:6" ht="15" customHeight="1" x14ac:dyDescent="0.25">
      <c r="A12" s="121" t="s">
        <v>2262</v>
      </c>
      <c r="B12" s="98" t="s">
        <v>9</v>
      </c>
      <c r="C12" s="98" t="s">
        <v>337</v>
      </c>
      <c r="D12" s="98" t="s">
        <v>12</v>
      </c>
      <c r="E12" s="98" t="s">
        <v>338</v>
      </c>
      <c r="F12" s="98" t="s">
        <v>14</v>
      </c>
    </row>
    <row r="13" spans="1:6" ht="15" customHeight="1" x14ac:dyDescent="0.25">
      <c r="A13" s="88"/>
      <c r="B13" s="91"/>
      <c r="C13" s="91"/>
      <c r="D13" s="91"/>
      <c r="E13" s="91"/>
      <c r="F13" s="91"/>
    </row>
    <row r="14" spans="1:6" ht="15" customHeight="1" x14ac:dyDescent="0.25">
      <c r="A14" s="88" t="s">
        <v>1895</v>
      </c>
      <c r="B14" s="93"/>
      <c r="C14" s="93"/>
      <c r="D14" s="93"/>
      <c r="E14" s="93"/>
      <c r="F14" s="93"/>
    </row>
    <row r="15" spans="1:6" ht="15" customHeight="1" x14ac:dyDescent="0.25">
      <c r="A15" s="121" t="s">
        <v>2191</v>
      </c>
      <c r="B15" s="95" t="s">
        <v>9</v>
      </c>
      <c r="C15" s="95" t="s">
        <v>1879</v>
      </c>
      <c r="D15" s="95" t="s">
        <v>12</v>
      </c>
      <c r="E15" s="95" t="s">
        <v>1880</v>
      </c>
      <c r="F15" s="95" t="s">
        <v>14</v>
      </c>
    </row>
    <row r="16" spans="1:6" ht="15" customHeight="1" x14ac:dyDescent="0.25">
      <c r="A16" s="87"/>
      <c r="B16" s="95"/>
      <c r="C16" s="95"/>
      <c r="D16" s="95"/>
      <c r="E16" s="95"/>
      <c r="F16" s="95"/>
    </row>
    <row r="17" spans="1:6" ht="15" customHeight="1" x14ac:dyDescent="0.25">
      <c r="A17" s="88" t="s">
        <v>1012</v>
      </c>
      <c r="B17" s="91"/>
      <c r="C17" s="91"/>
      <c r="D17" s="91"/>
      <c r="E17" s="91"/>
      <c r="F17" s="91"/>
    </row>
    <row r="18" spans="1:6" ht="15" customHeight="1" x14ac:dyDescent="0.25">
      <c r="A18" s="121" t="s">
        <v>2263</v>
      </c>
      <c r="B18" s="98" t="s">
        <v>9</v>
      </c>
      <c r="C18" s="98" t="s">
        <v>339</v>
      </c>
      <c r="D18" s="98" t="s">
        <v>12</v>
      </c>
      <c r="E18" s="98" t="s">
        <v>102</v>
      </c>
      <c r="F18" s="98" t="s">
        <v>14</v>
      </c>
    </row>
    <row r="19" spans="1:6" ht="15" customHeight="1" x14ac:dyDescent="0.25">
      <c r="A19" s="88"/>
      <c r="B19" s="91"/>
      <c r="C19" s="91"/>
      <c r="D19" s="91"/>
      <c r="E19" s="91"/>
      <c r="F19" s="91"/>
    </row>
    <row r="20" spans="1:6" ht="15" customHeight="1" x14ac:dyDescent="0.25">
      <c r="A20" s="88" t="s">
        <v>1026</v>
      </c>
      <c r="B20" s="91"/>
      <c r="C20" s="91"/>
      <c r="D20" s="91"/>
      <c r="E20" s="91"/>
      <c r="F20" s="91"/>
    </row>
    <row r="21" spans="1:6" ht="15" customHeight="1" x14ac:dyDescent="0.25">
      <c r="A21" s="121" t="s">
        <v>2265</v>
      </c>
      <c r="B21" s="98" t="s">
        <v>9</v>
      </c>
      <c r="C21" s="98" t="s">
        <v>340</v>
      </c>
      <c r="D21" s="98" t="s">
        <v>12</v>
      </c>
      <c r="E21" s="98" t="s">
        <v>341</v>
      </c>
      <c r="F21" s="98" t="s">
        <v>14</v>
      </c>
    </row>
    <row r="22" spans="1:6" ht="15" customHeight="1" x14ac:dyDescent="0.25">
      <c r="A22" s="121" t="s">
        <v>2264</v>
      </c>
      <c r="B22" s="98" t="s">
        <v>9</v>
      </c>
      <c r="C22" s="98" t="s">
        <v>342</v>
      </c>
      <c r="D22" s="98" t="s">
        <v>12</v>
      </c>
      <c r="E22" s="98" t="s">
        <v>343</v>
      </c>
      <c r="F22" s="98" t="s">
        <v>14</v>
      </c>
    </row>
    <row r="23" spans="1:6" ht="15" customHeight="1" x14ac:dyDescent="0.25">
      <c r="A23" s="88"/>
      <c r="B23" s="91"/>
      <c r="C23" s="91"/>
      <c r="D23" s="91"/>
      <c r="E23" s="91"/>
      <c r="F23" s="91"/>
    </row>
    <row r="24" spans="1:6" ht="15" customHeight="1" x14ac:dyDescent="0.25">
      <c r="A24" s="88" t="s">
        <v>1112</v>
      </c>
      <c r="B24" s="91"/>
      <c r="C24" s="91"/>
      <c r="D24" s="91"/>
      <c r="E24" s="91"/>
      <c r="F24" s="91"/>
    </row>
    <row r="25" spans="1:6" ht="15" customHeight="1" x14ac:dyDescent="0.25">
      <c r="A25" s="121" t="s">
        <v>2261</v>
      </c>
      <c r="B25" s="98" t="s">
        <v>9</v>
      </c>
      <c r="C25" s="98" t="s">
        <v>344</v>
      </c>
      <c r="D25" s="98" t="s">
        <v>345</v>
      </c>
      <c r="E25" s="98" t="s">
        <v>346</v>
      </c>
      <c r="F25" s="98" t="s">
        <v>291</v>
      </c>
    </row>
    <row r="26" spans="1:6" ht="15" customHeight="1" x14ac:dyDescent="0.25">
      <c r="A26" s="121" t="s">
        <v>2352</v>
      </c>
      <c r="B26" s="98">
        <v>1</v>
      </c>
      <c r="C26" s="108">
        <v>1400</v>
      </c>
      <c r="D26" s="98" t="s">
        <v>12</v>
      </c>
      <c r="E26" s="98">
        <v>286</v>
      </c>
      <c r="F26" s="98" t="s">
        <v>14</v>
      </c>
    </row>
    <row r="27" spans="1:6" ht="15" customHeight="1" x14ac:dyDescent="0.25">
      <c r="A27" s="116"/>
    </row>
  </sheetData>
  <mergeCells count="6">
    <mergeCell ref="A8:F8"/>
    <mergeCell ref="A5:A6"/>
    <mergeCell ref="B5:B6"/>
    <mergeCell ref="C5:C6"/>
    <mergeCell ref="D5:E5"/>
    <mergeCell ref="F5:F6"/>
  </mergeCells>
  <pageMargins left="0" right="0" top="0" bottom="0" header="0" footer="0"/>
  <pageSetup orientation="portrait"/>
  <ignoredErrors>
    <ignoredError sqref="B11:F26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C33693-2369-4C50-949A-20999B00F278}">
  <sheetPr>
    <tabColor rgb="FF0000FF"/>
  </sheetPr>
  <dimension ref="A1:F760"/>
  <sheetViews>
    <sheetView zoomScaleNormal="100" workbookViewId="0">
      <pane ySplit="6" topLeftCell="A7" activePane="bottomLeft" state="frozen"/>
      <selection pane="bottomLeft"/>
    </sheetView>
  </sheetViews>
  <sheetFormatPr defaultColWidth="9.140625" defaultRowHeight="15" customHeight="1" x14ac:dyDescent="0.25"/>
  <cols>
    <col min="1" max="1" width="49.28515625" style="1" bestFit="1" customWidth="1"/>
    <col min="2" max="3" width="23.7109375" style="1" customWidth="1"/>
    <col min="4" max="4" width="23.7109375" style="3" customWidth="1"/>
    <col min="5" max="5" width="23.7109375" style="14" customWidth="1"/>
    <col min="6" max="6" width="23.7109375" style="8" customWidth="1"/>
    <col min="7" max="16384" width="9.140625" style="1"/>
  </cols>
  <sheetData>
    <row r="1" spans="1:6" ht="15" customHeight="1" x14ac:dyDescent="0.25">
      <c r="A1" s="15" t="s">
        <v>2783</v>
      </c>
      <c r="B1" s="18"/>
      <c r="C1" s="18"/>
      <c r="D1" s="16"/>
      <c r="E1" s="59"/>
      <c r="F1" s="17"/>
    </row>
    <row r="2" spans="1:6" ht="15" customHeight="1" x14ac:dyDescent="0.25">
      <c r="A2" s="15" t="s">
        <v>2751</v>
      </c>
      <c r="B2" s="18"/>
      <c r="C2" s="18"/>
      <c r="D2" s="16"/>
      <c r="E2" s="59"/>
      <c r="F2" s="17"/>
    </row>
    <row r="3" spans="1:6" ht="15" customHeight="1" x14ac:dyDescent="0.25">
      <c r="A3" s="21" t="s">
        <v>2782</v>
      </c>
      <c r="B3" s="18"/>
      <c r="C3" s="18"/>
      <c r="D3" s="16"/>
      <c r="E3" s="59"/>
      <c r="F3" s="17"/>
    </row>
    <row r="4" spans="1:6" ht="15" customHeight="1" x14ac:dyDescent="0.25">
      <c r="A4" s="18"/>
      <c r="B4" s="18"/>
      <c r="C4" s="18"/>
      <c r="D4" s="16"/>
      <c r="E4" s="59"/>
      <c r="F4" s="17"/>
    </row>
    <row r="5" spans="1:6" ht="39.950000000000003" customHeight="1" x14ac:dyDescent="0.25">
      <c r="A5" s="137" t="s">
        <v>2</v>
      </c>
      <c r="B5" s="137" t="s">
        <v>5</v>
      </c>
      <c r="C5" s="137" t="s">
        <v>1159</v>
      </c>
      <c r="D5" s="137"/>
      <c r="E5" s="138" t="s">
        <v>1139</v>
      </c>
      <c r="F5" s="138" t="s">
        <v>1140</v>
      </c>
    </row>
    <row r="6" spans="1:6" ht="39.950000000000003" customHeight="1" x14ac:dyDescent="0.25">
      <c r="A6" s="137"/>
      <c r="B6" s="137"/>
      <c r="C6" s="120" t="s">
        <v>834</v>
      </c>
      <c r="D6" s="120" t="s">
        <v>835</v>
      </c>
      <c r="E6" s="138"/>
      <c r="F6" s="138"/>
    </row>
    <row r="7" spans="1:6" ht="15" customHeight="1" x14ac:dyDescent="0.25">
      <c r="A7" s="11"/>
      <c r="B7" s="11"/>
      <c r="C7" s="12"/>
      <c r="D7" s="12"/>
      <c r="E7" s="13"/>
      <c r="F7" s="13"/>
    </row>
    <row r="8" spans="1:6" ht="15" customHeight="1" x14ac:dyDescent="0.25">
      <c r="A8" s="140" t="s">
        <v>8</v>
      </c>
      <c r="B8" s="140"/>
      <c r="C8" s="140"/>
      <c r="D8" s="140"/>
      <c r="E8" s="140"/>
      <c r="F8" s="140"/>
    </row>
    <row r="9" spans="1:6" ht="15" customHeight="1" x14ac:dyDescent="0.25">
      <c r="A9" s="2"/>
      <c r="C9" s="14"/>
      <c r="D9" s="8"/>
      <c r="E9" s="1"/>
      <c r="F9" s="1"/>
    </row>
    <row r="10" spans="1:6" ht="15" customHeight="1" x14ac:dyDescent="0.25">
      <c r="A10" s="2" t="s">
        <v>836</v>
      </c>
      <c r="B10" s="3"/>
      <c r="C10" s="8"/>
      <c r="D10" s="8"/>
      <c r="E10" s="8"/>
    </row>
    <row r="11" spans="1:6" ht="15" customHeight="1" x14ac:dyDescent="0.25">
      <c r="A11" s="5" t="s">
        <v>1160</v>
      </c>
      <c r="B11" s="3">
        <v>88</v>
      </c>
      <c r="C11" s="4">
        <v>900</v>
      </c>
      <c r="D11" s="4">
        <v>900</v>
      </c>
      <c r="E11" s="8" t="s">
        <v>78</v>
      </c>
      <c r="F11" s="8">
        <v>4.2</v>
      </c>
    </row>
    <row r="12" spans="1:6" s="29" customFormat="1" ht="15" customHeight="1" x14ac:dyDescent="0.25">
      <c r="A12" s="33" t="s">
        <v>987</v>
      </c>
      <c r="B12" s="34">
        <v>87</v>
      </c>
      <c r="C12" s="34" t="s">
        <v>2757</v>
      </c>
      <c r="D12" s="34" t="s">
        <v>2757</v>
      </c>
      <c r="E12" s="38" t="s">
        <v>78</v>
      </c>
      <c r="F12" s="38">
        <v>1.7</v>
      </c>
    </row>
    <row r="13" spans="1:6" ht="15" customHeight="1" x14ac:dyDescent="0.25">
      <c r="A13" s="5" t="s">
        <v>1161</v>
      </c>
      <c r="B13" s="3">
        <v>74</v>
      </c>
      <c r="C13" s="3">
        <v>550</v>
      </c>
      <c r="D13" s="3">
        <v>550</v>
      </c>
      <c r="E13" s="8" t="s">
        <v>78</v>
      </c>
      <c r="F13" s="8">
        <v>2.6</v>
      </c>
    </row>
    <row r="14" spans="1:6" ht="15" customHeight="1" x14ac:dyDescent="0.25">
      <c r="A14" s="5" t="s">
        <v>1162</v>
      </c>
      <c r="B14" s="3">
        <v>75</v>
      </c>
      <c r="C14" s="3">
        <v>900</v>
      </c>
      <c r="D14" s="3">
        <v>900</v>
      </c>
      <c r="E14" s="8" t="s">
        <v>78</v>
      </c>
      <c r="F14" s="8">
        <v>3.6</v>
      </c>
    </row>
    <row r="15" spans="1:6" ht="15" customHeight="1" x14ac:dyDescent="0.25">
      <c r="A15" s="5" t="s">
        <v>1163</v>
      </c>
      <c r="B15" s="3">
        <v>78</v>
      </c>
      <c r="C15" s="3">
        <v>800</v>
      </c>
      <c r="D15" s="3">
        <v>800</v>
      </c>
      <c r="E15" s="8" t="s">
        <v>78</v>
      </c>
      <c r="F15" s="8">
        <v>4.5999999999999996</v>
      </c>
    </row>
    <row r="16" spans="1:6" ht="15" customHeight="1" x14ac:dyDescent="0.25">
      <c r="A16" s="5" t="s">
        <v>1164</v>
      </c>
      <c r="B16" s="6">
        <v>78</v>
      </c>
      <c r="C16" s="6" t="s">
        <v>1165</v>
      </c>
      <c r="D16" s="6" t="s">
        <v>1165</v>
      </c>
      <c r="E16" s="8" t="s">
        <v>78</v>
      </c>
      <c r="F16" s="8">
        <v>3.8</v>
      </c>
    </row>
    <row r="17" spans="1:6" ht="15" customHeight="1" x14ac:dyDescent="0.25">
      <c r="A17" s="5" t="s">
        <v>1166</v>
      </c>
      <c r="B17" s="6">
        <v>68</v>
      </c>
      <c r="C17" s="6">
        <v>700</v>
      </c>
      <c r="D17" s="6">
        <v>700</v>
      </c>
      <c r="E17" s="8" t="s">
        <v>78</v>
      </c>
      <c r="F17" s="8">
        <v>4.2</v>
      </c>
    </row>
    <row r="18" spans="1:6" s="29" customFormat="1" ht="15" customHeight="1" x14ac:dyDescent="0.25">
      <c r="A18" s="33" t="s">
        <v>1167</v>
      </c>
      <c r="B18" s="31">
        <v>90</v>
      </c>
      <c r="C18" s="34" t="s">
        <v>1168</v>
      </c>
      <c r="D18" s="34" t="s">
        <v>925</v>
      </c>
      <c r="E18" s="38">
        <f>(875-925)/925*100</f>
        <v>-5.4054054054054053</v>
      </c>
      <c r="F18" s="38">
        <f>(875*12)/280000*100</f>
        <v>3.75</v>
      </c>
    </row>
    <row r="19" spans="1:6" ht="15" customHeight="1" x14ac:dyDescent="0.25">
      <c r="A19" s="2"/>
      <c r="B19" s="3"/>
      <c r="C19" s="3"/>
      <c r="E19" s="8"/>
    </row>
    <row r="20" spans="1:6" ht="15" customHeight="1" x14ac:dyDescent="0.25">
      <c r="A20" s="2" t="s">
        <v>855</v>
      </c>
      <c r="B20" s="3"/>
      <c r="C20" s="3"/>
      <c r="E20" s="8"/>
    </row>
    <row r="21" spans="1:6" s="29" customFormat="1" ht="15" customHeight="1" x14ac:dyDescent="0.25">
      <c r="A21" s="33" t="s">
        <v>1169</v>
      </c>
      <c r="B21" s="31">
        <v>76</v>
      </c>
      <c r="C21" s="31">
        <v>800</v>
      </c>
      <c r="D21" s="31">
        <v>800</v>
      </c>
      <c r="E21" s="38" t="s">
        <v>78</v>
      </c>
      <c r="F21" s="38">
        <v>3.8</v>
      </c>
    </row>
    <row r="22" spans="1:6" s="29" customFormat="1" ht="15" customHeight="1" x14ac:dyDescent="0.25">
      <c r="A22" s="33" t="s">
        <v>1170</v>
      </c>
      <c r="B22" s="31">
        <v>79</v>
      </c>
      <c r="C22" s="34" t="s">
        <v>1171</v>
      </c>
      <c r="D22" s="34" t="s">
        <v>1011</v>
      </c>
      <c r="E22" s="38">
        <f>(1000-950)/950*100</f>
        <v>5.2631578947368416</v>
      </c>
      <c r="F22" s="38">
        <f>(1000*12)/330000*100</f>
        <v>3.6363636363636362</v>
      </c>
    </row>
    <row r="23" spans="1:6" s="29" customFormat="1" ht="15" customHeight="1" x14ac:dyDescent="0.25">
      <c r="A23" s="33" t="s">
        <v>1172</v>
      </c>
      <c r="B23" s="31">
        <v>80</v>
      </c>
      <c r="C23" s="34">
        <v>650</v>
      </c>
      <c r="D23" s="34">
        <v>650</v>
      </c>
      <c r="E23" s="38" t="s">
        <v>78</v>
      </c>
      <c r="F23" s="38">
        <v>2.9</v>
      </c>
    </row>
    <row r="24" spans="1:6" s="29" customFormat="1" ht="15" customHeight="1" x14ac:dyDescent="0.25">
      <c r="A24" s="33" t="s">
        <v>1173</v>
      </c>
      <c r="B24" s="31">
        <v>86</v>
      </c>
      <c r="C24" s="31" t="s">
        <v>1174</v>
      </c>
      <c r="D24" s="31" t="s">
        <v>1174</v>
      </c>
      <c r="E24" s="38" t="s">
        <v>78</v>
      </c>
      <c r="F24" s="38">
        <v>4.5999999999999996</v>
      </c>
    </row>
    <row r="25" spans="1:6" s="29" customFormat="1" ht="15" customHeight="1" x14ac:dyDescent="0.25">
      <c r="A25" s="33" t="s">
        <v>1175</v>
      </c>
      <c r="B25" s="31">
        <v>80</v>
      </c>
      <c r="C25" s="34">
        <v>1000</v>
      </c>
      <c r="D25" s="34">
        <v>1000</v>
      </c>
      <c r="E25" s="38" t="s">
        <v>78</v>
      </c>
      <c r="F25" s="38">
        <v>4.0999999999999996</v>
      </c>
    </row>
    <row r="26" spans="1:6" s="29" customFormat="1" ht="15" customHeight="1" x14ac:dyDescent="0.25">
      <c r="A26" s="33" t="s">
        <v>1176</v>
      </c>
      <c r="B26" s="31">
        <v>86</v>
      </c>
      <c r="C26" s="34" t="s">
        <v>941</v>
      </c>
      <c r="D26" s="34" t="s">
        <v>941</v>
      </c>
      <c r="E26" s="38" t="s">
        <v>78</v>
      </c>
      <c r="F26" s="38">
        <v>4.4000000000000004</v>
      </c>
    </row>
    <row r="27" spans="1:6" s="29" customFormat="1" ht="15" customHeight="1" x14ac:dyDescent="0.25">
      <c r="A27" s="33" t="s">
        <v>1177</v>
      </c>
      <c r="B27" s="31">
        <v>83</v>
      </c>
      <c r="C27" s="34">
        <v>800</v>
      </c>
      <c r="D27" s="34" t="s">
        <v>2694</v>
      </c>
      <c r="E27" s="38">
        <f>(900-800)/800*100</f>
        <v>12.5</v>
      </c>
      <c r="F27" s="38">
        <f>(900*12)/310000*100</f>
        <v>3.4838709677419351</v>
      </c>
    </row>
    <row r="28" spans="1:6" s="29" customFormat="1" ht="15" customHeight="1" x14ac:dyDescent="0.25">
      <c r="A28" s="33" t="s">
        <v>1178</v>
      </c>
      <c r="B28" s="31">
        <v>85</v>
      </c>
      <c r="C28" s="34">
        <v>800</v>
      </c>
      <c r="D28" s="34">
        <v>800</v>
      </c>
      <c r="E28" s="38" t="s">
        <v>78</v>
      </c>
      <c r="F28" s="38">
        <v>3.4</v>
      </c>
    </row>
    <row r="29" spans="1:6" s="29" customFormat="1" ht="15" customHeight="1" x14ac:dyDescent="0.25">
      <c r="A29" s="33" t="s">
        <v>1179</v>
      </c>
      <c r="B29" s="31">
        <v>54</v>
      </c>
      <c r="C29" s="34">
        <v>500</v>
      </c>
      <c r="D29" s="34">
        <v>500</v>
      </c>
      <c r="E29" s="38" t="s">
        <v>78</v>
      </c>
      <c r="F29" s="38">
        <v>3.8</v>
      </c>
    </row>
    <row r="30" spans="1:6" s="29" customFormat="1" ht="15" customHeight="1" x14ac:dyDescent="0.25">
      <c r="A30" s="33" t="s">
        <v>1180</v>
      </c>
      <c r="B30" s="32">
        <v>172</v>
      </c>
      <c r="C30" s="34">
        <v>700</v>
      </c>
      <c r="D30" s="34">
        <v>700</v>
      </c>
      <c r="E30" s="38" t="s">
        <v>78</v>
      </c>
      <c r="F30" s="38">
        <v>3.1</v>
      </c>
    </row>
    <row r="31" spans="1:6" s="29" customFormat="1" ht="15" customHeight="1" x14ac:dyDescent="0.25">
      <c r="A31" s="33" t="s">
        <v>1777</v>
      </c>
      <c r="B31" s="32">
        <v>77</v>
      </c>
      <c r="C31" s="34">
        <v>1000</v>
      </c>
      <c r="D31" s="34" t="s">
        <v>2695</v>
      </c>
      <c r="E31" s="38">
        <f>(975-1000)/1000*100</f>
        <v>-2.5</v>
      </c>
      <c r="F31" s="38">
        <f>(975*12)/290000*100</f>
        <v>4.0344827586206895</v>
      </c>
    </row>
    <row r="32" spans="1:6" s="29" customFormat="1" ht="15" customHeight="1" x14ac:dyDescent="0.25">
      <c r="A32" s="33" t="s">
        <v>1181</v>
      </c>
      <c r="B32" s="32">
        <v>92.9</v>
      </c>
      <c r="C32" s="34">
        <v>1300</v>
      </c>
      <c r="D32" s="34" t="s">
        <v>992</v>
      </c>
      <c r="E32" s="38" t="s">
        <v>78</v>
      </c>
      <c r="F32" s="38">
        <f>(1325*12)/260000*100</f>
        <v>6.1153846153846159</v>
      </c>
    </row>
    <row r="33" spans="1:6" s="29" customFormat="1" ht="15" customHeight="1" x14ac:dyDescent="0.25">
      <c r="A33" s="33" t="s">
        <v>1182</v>
      </c>
      <c r="B33" s="31">
        <v>69</v>
      </c>
      <c r="C33" s="34" t="s">
        <v>1183</v>
      </c>
      <c r="D33" s="34" t="s">
        <v>1183</v>
      </c>
      <c r="E33" s="38" t="s">
        <v>78</v>
      </c>
      <c r="F33" s="38">
        <v>3.8</v>
      </c>
    </row>
    <row r="34" spans="1:6" s="29" customFormat="1" ht="15" customHeight="1" x14ac:dyDescent="0.25">
      <c r="A34" s="33" t="s">
        <v>1184</v>
      </c>
      <c r="B34" s="31">
        <v>74</v>
      </c>
      <c r="C34" s="34" t="s">
        <v>1185</v>
      </c>
      <c r="D34" s="34" t="s">
        <v>1185</v>
      </c>
      <c r="E34" s="38" t="s">
        <v>78</v>
      </c>
      <c r="F34" s="38">
        <v>2.8</v>
      </c>
    </row>
    <row r="35" spans="1:6" s="29" customFormat="1" ht="15" customHeight="1" x14ac:dyDescent="0.25">
      <c r="A35" s="33" t="s">
        <v>2696</v>
      </c>
      <c r="B35" s="31">
        <v>74</v>
      </c>
      <c r="C35" s="34" t="s">
        <v>12</v>
      </c>
      <c r="D35" s="34">
        <v>950</v>
      </c>
      <c r="E35" s="38" t="s">
        <v>14</v>
      </c>
      <c r="F35" s="38">
        <f>(950*12)/260000*100</f>
        <v>4.384615384615385</v>
      </c>
    </row>
    <row r="36" spans="1:6" s="29" customFormat="1" ht="15" customHeight="1" x14ac:dyDescent="0.25">
      <c r="A36" s="40"/>
      <c r="B36" s="31"/>
      <c r="C36" s="34"/>
      <c r="D36" s="34"/>
      <c r="E36" s="38"/>
      <c r="F36" s="38"/>
    </row>
    <row r="37" spans="1:6" ht="15" customHeight="1" x14ac:dyDescent="0.25">
      <c r="A37" s="2" t="s">
        <v>862</v>
      </c>
      <c r="B37" s="3"/>
      <c r="C37" s="6"/>
      <c r="D37" s="6"/>
      <c r="E37" s="8"/>
    </row>
    <row r="38" spans="1:6" s="29" customFormat="1" ht="15" customHeight="1" x14ac:dyDescent="0.25">
      <c r="A38" s="33" t="s">
        <v>1186</v>
      </c>
      <c r="B38" s="31">
        <v>87</v>
      </c>
      <c r="C38" s="34">
        <v>800</v>
      </c>
      <c r="D38" s="34">
        <v>800</v>
      </c>
      <c r="E38" s="38" t="s">
        <v>78</v>
      </c>
      <c r="F38" s="38">
        <v>3.8</v>
      </c>
    </row>
    <row r="39" spans="1:6" s="29" customFormat="1" ht="15" customHeight="1" x14ac:dyDescent="0.25">
      <c r="A39" s="30"/>
      <c r="B39" s="31"/>
      <c r="C39" s="31"/>
      <c r="D39" s="31"/>
      <c r="E39" s="38"/>
      <c r="F39" s="38"/>
    </row>
    <row r="40" spans="1:6" s="29" customFormat="1" ht="15" customHeight="1" x14ac:dyDescent="0.25">
      <c r="A40" s="30" t="s">
        <v>867</v>
      </c>
      <c r="B40" s="31"/>
      <c r="C40" s="31"/>
      <c r="D40" s="31"/>
      <c r="E40" s="38"/>
      <c r="F40" s="38"/>
    </row>
    <row r="41" spans="1:6" s="29" customFormat="1" ht="15" customHeight="1" x14ac:dyDescent="0.25">
      <c r="A41" s="33" t="s">
        <v>1187</v>
      </c>
      <c r="B41" s="31">
        <v>112</v>
      </c>
      <c r="C41" s="34">
        <v>1550</v>
      </c>
      <c r="D41" s="34">
        <v>1550</v>
      </c>
      <c r="E41" s="38" t="s">
        <v>78</v>
      </c>
      <c r="F41" s="38">
        <v>3.1</v>
      </c>
    </row>
    <row r="42" spans="1:6" s="29" customFormat="1" ht="15" customHeight="1" x14ac:dyDescent="0.25">
      <c r="A42" s="33" t="s">
        <v>1188</v>
      </c>
      <c r="B42" s="31">
        <v>74</v>
      </c>
      <c r="C42" s="34">
        <v>1600</v>
      </c>
      <c r="D42" s="34">
        <v>1600</v>
      </c>
      <c r="E42" s="38" t="s">
        <v>78</v>
      </c>
      <c r="F42" s="38">
        <v>3.8</v>
      </c>
    </row>
    <row r="43" spans="1:6" s="29" customFormat="1" ht="15" customHeight="1" x14ac:dyDescent="0.25">
      <c r="A43" s="33" t="s">
        <v>1189</v>
      </c>
      <c r="B43" s="31">
        <v>91</v>
      </c>
      <c r="C43" s="34" t="s">
        <v>1190</v>
      </c>
      <c r="D43" s="34" t="s">
        <v>1190</v>
      </c>
      <c r="E43" s="38" t="s">
        <v>78</v>
      </c>
      <c r="F43" s="38">
        <v>3.2</v>
      </c>
    </row>
    <row r="44" spans="1:6" s="29" customFormat="1" ht="15" customHeight="1" x14ac:dyDescent="0.25">
      <c r="A44" s="33" t="s">
        <v>1191</v>
      </c>
      <c r="B44" s="32">
        <v>73</v>
      </c>
      <c r="C44" s="34">
        <v>1600</v>
      </c>
      <c r="D44" s="34">
        <v>1600</v>
      </c>
      <c r="E44" s="38" t="s">
        <v>78</v>
      </c>
      <c r="F44" s="38">
        <v>4.8</v>
      </c>
    </row>
    <row r="45" spans="1:6" s="29" customFormat="1" ht="15" customHeight="1" x14ac:dyDescent="0.25">
      <c r="A45" s="33" t="s">
        <v>1192</v>
      </c>
      <c r="B45" s="34">
        <v>90</v>
      </c>
      <c r="C45" s="34" t="s">
        <v>1114</v>
      </c>
      <c r="D45" s="34" t="s">
        <v>1114</v>
      </c>
      <c r="E45" s="34" t="s">
        <v>78</v>
      </c>
      <c r="F45" s="38">
        <v>6.6</v>
      </c>
    </row>
    <row r="46" spans="1:6" s="29" customFormat="1" ht="15" customHeight="1" x14ac:dyDescent="0.25">
      <c r="A46" s="33" t="s">
        <v>1193</v>
      </c>
      <c r="B46" s="34">
        <v>87</v>
      </c>
      <c r="C46" s="34">
        <v>1400</v>
      </c>
      <c r="D46" s="34">
        <v>1400</v>
      </c>
      <c r="E46" s="34" t="s">
        <v>78</v>
      </c>
      <c r="F46" s="38">
        <v>4.9000000000000004</v>
      </c>
    </row>
    <row r="47" spans="1:6" s="29" customFormat="1" ht="15" customHeight="1" x14ac:dyDescent="0.25">
      <c r="A47" s="33" t="s">
        <v>1194</v>
      </c>
      <c r="B47" s="31">
        <v>80</v>
      </c>
      <c r="C47" s="34">
        <v>1500</v>
      </c>
      <c r="D47" s="34">
        <v>1500</v>
      </c>
      <c r="E47" s="38" t="s">
        <v>78</v>
      </c>
      <c r="F47" s="38">
        <v>4.5</v>
      </c>
    </row>
    <row r="48" spans="1:6" s="29" customFormat="1" ht="15" customHeight="1" x14ac:dyDescent="0.25">
      <c r="A48" s="33" t="s">
        <v>987</v>
      </c>
      <c r="B48" s="31">
        <v>111</v>
      </c>
      <c r="C48" s="34">
        <v>1300</v>
      </c>
      <c r="D48" s="34">
        <v>1300</v>
      </c>
      <c r="E48" s="38" t="s">
        <v>78</v>
      </c>
      <c r="F48" s="38">
        <v>2.8</v>
      </c>
    </row>
    <row r="49" spans="1:6" s="29" customFormat="1" ht="15" customHeight="1" x14ac:dyDescent="0.25">
      <c r="A49" s="33" t="s">
        <v>1195</v>
      </c>
      <c r="B49" s="31">
        <v>64</v>
      </c>
      <c r="C49" s="34">
        <v>1200</v>
      </c>
      <c r="D49" s="34">
        <v>1200</v>
      </c>
      <c r="E49" s="38" t="s">
        <v>78</v>
      </c>
      <c r="F49" s="38">
        <v>3.2</v>
      </c>
    </row>
    <row r="50" spans="1:6" s="29" customFormat="1" ht="15" customHeight="1" x14ac:dyDescent="0.25">
      <c r="A50" s="33" t="s">
        <v>1196</v>
      </c>
      <c r="B50" s="32">
        <v>83</v>
      </c>
      <c r="C50" s="34">
        <v>1100</v>
      </c>
      <c r="D50" s="34">
        <v>1100</v>
      </c>
      <c r="E50" s="38" t="s">
        <v>78</v>
      </c>
      <c r="F50" s="38">
        <v>4.2</v>
      </c>
    </row>
    <row r="51" spans="1:6" s="29" customFormat="1" ht="15" customHeight="1" x14ac:dyDescent="0.25">
      <c r="A51" s="33" t="s">
        <v>1197</v>
      </c>
      <c r="B51" s="31">
        <v>78</v>
      </c>
      <c r="C51" s="34">
        <v>1400</v>
      </c>
      <c r="D51" s="34">
        <v>1400</v>
      </c>
      <c r="E51" s="38" t="s">
        <v>78</v>
      </c>
      <c r="F51" s="38">
        <v>4.9000000000000004</v>
      </c>
    </row>
    <row r="52" spans="1:6" s="29" customFormat="1" ht="15" customHeight="1" x14ac:dyDescent="0.25">
      <c r="A52" s="33" t="s">
        <v>1198</v>
      </c>
      <c r="B52" s="32">
        <v>78</v>
      </c>
      <c r="C52" s="34">
        <v>1000</v>
      </c>
      <c r="D52" s="34">
        <v>1000</v>
      </c>
      <c r="E52" s="38" t="s">
        <v>78</v>
      </c>
      <c r="F52" s="38">
        <v>2.9</v>
      </c>
    </row>
    <row r="53" spans="1:6" s="29" customFormat="1" ht="15" customHeight="1" x14ac:dyDescent="0.25">
      <c r="A53" s="33" t="s">
        <v>1199</v>
      </c>
      <c r="B53" s="32">
        <v>80</v>
      </c>
      <c r="C53" s="34" t="s">
        <v>1200</v>
      </c>
      <c r="D53" s="34" t="s">
        <v>1200</v>
      </c>
      <c r="E53" s="38" t="s">
        <v>78</v>
      </c>
      <c r="F53" s="38">
        <v>3.1</v>
      </c>
    </row>
    <row r="54" spans="1:6" s="29" customFormat="1" ht="15" customHeight="1" x14ac:dyDescent="0.25">
      <c r="A54" s="33" t="s">
        <v>1201</v>
      </c>
      <c r="B54" s="51">
        <v>74</v>
      </c>
      <c r="C54" s="34" t="s">
        <v>1202</v>
      </c>
      <c r="D54" s="34" t="s">
        <v>1202</v>
      </c>
      <c r="E54" s="38" t="s">
        <v>78</v>
      </c>
      <c r="F54" s="38">
        <v>3.2</v>
      </c>
    </row>
    <row r="55" spans="1:6" s="29" customFormat="1" ht="15" customHeight="1" x14ac:dyDescent="0.25">
      <c r="A55" s="33" t="s">
        <v>1203</v>
      </c>
      <c r="B55" s="32">
        <v>92</v>
      </c>
      <c r="C55" s="34">
        <v>1300</v>
      </c>
      <c r="D55" s="34">
        <v>1300</v>
      </c>
      <c r="E55" s="38" t="s">
        <v>78</v>
      </c>
      <c r="F55" s="38">
        <v>3.9</v>
      </c>
    </row>
    <row r="56" spans="1:6" s="29" customFormat="1" ht="15" customHeight="1" x14ac:dyDescent="0.25">
      <c r="A56" s="33" t="s">
        <v>1204</v>
      </c>
      <c r="B56" s="31">
        <v>62</v>
      </c>
      <c r="C56" s="34">
        <v>1000</v>
      </c>
      <c r="D56" s="34">
        <v>1000</v>
      </c>
      <c r="E56" s="38" t="s">
        <v>78</v>
      </c>
      <c r="F56" s="38">
        <v>2.4</v>
      </c>
    </row>
    <row r="57" spans="1:6" s="29" customFormat="1" ht="15" customHeight="1" x14ac:dyDescent="0.25">
      <c r="A57" s="33" t="s">
        <v>1205</v>
      </c>
      <c r="B57" s="31">
        <v>69</v>
      </c>
      <c r="C57" s="34">
        <v>1500</v>
      </c>
      <c r="D57" s="34">
        <v>1500</v>
      </c>
      <c r="E57" s="38" t="s">
        <v>78</v>
      </c>
      <c r="F57" s="38">
        <v>3.3</v>
      </c>
    </row>
    <row r="58" spans="1:6" s="29" customFormat="1" ht="15" customHeight="1" x14ac:dyDescent="0.25">
      <c r="A58" s="33" t="s">
        <v>1206</v>
      </c>
      <c r="B58" s="34">
        <v>83</v>
      </c>
      <c r="C58" s="34">
        <v>1300</v>
      </c>
      <c r="D58" s="34">
        <v>1300</v>
      </c>
      <c r="E58" s="52" t="s">
        <v>78</v>
      </c>
      <c r="F58" s="38">
        <v>4.7</v>
      </c>
    </row>
    <row r="59" spans="1:6" s="29" customFormat="1" ht="15" customHeight="1" x14ac:dyDescent="0.25">
      <c r="A59" s="40"/>
      <c r="B59" s="34"/>
      <c r="C59" s="34"/>
      <c r="D59" s="34"/>
      <c r="E59" s="52"/>
      <c r="F59" s="38"/>
    </row>
    <row r="60" spans="1:6" s="29" customFormat="1" ht="15" customHeight="1" x14ac:dyDescent="0.25">
      <c r="A60" s="53" t="s">
        <v>1004</v>
      </c>
      <c r="B60" s="34"/>
      <c r="C60" s="34"/>
      <c r="D60" s="34"/>
      <c r="E60" s="52"/>
      <c r="F60" s="38"/>
    </row>
    <row r="61" spans="1:6" s="29" customFormat="1" ht="15" customHeight="1" x14ac:dyDescent="0.25">
      <c r="A61" s="33" t="s">
        <v>1207</v>
      </c>
      <c r="B61" s="34">
        <v>77</v>
      </c>
      <c r="C61" s="34">
        <v>950</v>
      </c>
      <c r="D61" s="34">
        <v>950</v>
      </c>
      <c r="E61" s="52" t="s">
        <v>78</v>
      </c>
      <c r="F61" s="38">
        <v>4.0999999999999996</v>
      </c>
    </row>
    <row r="62" spans="1:6" s="29" customFormat="1" ht="15" customHeight="1" x14ac:dyDescent="0.25">
      <c r="A62" s="33" t="s">
        <v>1208</v>
      </c>
      <c r="B62" s="34">
        <v>74</v>
      </c>
      <c r="C62" s="34">
        <v>900</v>
      </c>
      <c r="D62" s="34">
        <v>900</v>
      </c>
      <c r="E62" s="52" t="s">
        <v>78</v>
      </c>
      <c r="F62" s="38">
        <v>3.9</v>
      </c>
    </row>
    <row r="63" spans="1:6" s="29" customFormat="1" ht="15" customHeight="1" x14ac:dyDescent="0.25">
      <c r="A63" s="33" t="s">
        <v>1209</v>
      </c>
      <c r="B63" s="34">
        <v>87</v>
      </c>
      <c r="C63" s="34">
        <v>1000</v>
      </c>
      <c r="D63" s="34">
        <v>1000</v>
      </c>
      <c r="E63" s="52" t="s">
        <v>78</v>
      </c>
      <c r="F63" s="38">
        <v>4.0999999999999996</v>
      </c>
    </row>
    <row r="64" spans="1:6" s="29" customFormat="1" ht="15" customHeight="1" x14ac:dyDescent="0.25">
      <c r="A64" s="33" t="s">
        <v>1210</v>
      </c>
      <c r="B64" s="34">
        <v>89</v>
      </c>
      <c r="C64" s="34" t="s">
        <v>1211</v>
      </c>
      <c r="D64" s="34" t="s">
        <v>1211</v>
      </c>
      <c r="E64" s="52" t="s">
        <v>78</v>
      </c>
      <c r="F64" s="38">
        <v>3.3</v>
      </c>
    </row>
    <row r="65" spans="1:6" s="29" customFormat="1" ht="15" customHeight="1" x14ac:dyDescent="0.25">
      <c r="A65" s="33" t="s">
        <v>1212</v>
      </c>
      <c r="B65" s="34">
        <v>89</v>
      </c>
      <c r="C65" s="34">
        <v>1000</v>
      </c>
      <c r="D65" s="34">
        <v>1000</v>
      </c>
      <c r="E65" s="52" t="s">
        <v>78</v>
      </c>
      <c r="F65" s="38">
        <v>4</v>
      </c>
    </row>
    <row r="66" spans="1:6" s="29" customFormat="1" ht="15" customHeight="1" x14ac:dyDescent="0.25">
      <c r="A66" s="33" t="s">
        <v>1213</v>
      </c>
      <c r="B66" s="34">
        <v>82</v>
      </c>
      <c r="C66" s="34">
        <v>1000</v>
      </c>
      <c r="D66" s="34">
        <v>1000</v>
      </c>
      <c r="E66" s="52" t="s">
        <v>78</v>
      </c>
      <c r="F66" s="38">
        <v>4</v>
      </c>
    </row>
    <row r="67" spans="1:6" s="29" customFormat="1" ht="15" customHeight="1" x14ac:dyDescent="0.25">
      <c r="A67" s="33" t="s">
        <v>1214</v>
      </c>
      <c r="B67" s="34">
        <v>86</v>
      </c>
      <c r="C67" s="34">
        <v>750</v>
      </c>
      <c r="D67" s="34">
        <v>750</v>
      </c>
      <c r="E67" s="52" t="s">
        <v>78</v>
      </c>
      <c r="F67" s="38">
        <v>3.8</v>
      </c>
    </row>
    <row r="68" spans="1:6" s="29" customFormat="1" ht="15" customHeight="1" x14ac:dyDescent="0.25">
      <c r="B68" s="31"/>
      <c r="C68" s="31"/>
      <c r="D68" s="31"/>
      <c r="E68" s="38"/>
      <c r="F68" s="38"/>
    </row>
    <row r="69" spans="1:6" s="29" customFormat="1" ht="15" customHeight="1" x14ac:dyDescent="0.25">
      <c r="A69" s="53" t="s">
        <v>1008</v>
      </c>
      <c r="B69" s="34"/>
      <c r="C69" s="34"/>
      <c r="D69" s="34"/>
      <c r="E69" s="34"/>
      <c r="F69" s="38"/>
    </row>
    <row r="70" spans="1:6" s="29" customFormat="1" ht="15" customHeight="1" x14ac:dyDescent="0.25">
      <c r="A70" s="33" t="s">
        <v>1215</v>
      </c>
      <c r="B70" s="34">
        <v>80</v>
      </c>
      <c r="C70" s="34">
        <v>1300</v>
      </c>
      <c r="D70" s="34">
        <v>1300</v>
      </c>
      <c r="E70" s="34" t="s">
        <v>78</v>
      </c>
      <c r="F70" s="38">
        <v>5.6</v>
      </c>
    </row>
    <row r="71" spans="1:6" s="29" customFormat="1" ht="15" customHeight="1" x14ac:dyDescent="0.25">
      <c r="A71" s="33" t="s">
        <v>1216</v>
      </c>
      <c r="B71" s="34">
        <v>80</v>
      </c>
      <c r="C71" s="34" t="s">
        <v>941</v>
      </c>
      <c r="D71" s="34" t="s">
        <v>941</v>
      </c>
      <c r="E71" s="34" t="s">
        <v>78</v>
      </c>
      <c r="F71" s="38">
        <v>3.5</v>
      </c>
    </row>
    <row r="72" spans="1:6" s="29" customFormat="1" ht="15" customHeight="1" x14ac:dyDescent="0.25">
      <c r="A72" s="33" t="s">
        <v>1217</v>
      </c>
      <c r="B72" s="34">
        <v>100</v>
      </c>
      <c r="C72" s="34">
        <v>1200</v>
      </c>
      <c r="D72" s="34">
        <v>1200</v>
      </c>
      <c r="E72" s="34" t="s">
        <v>78</v>
      </c>
      <c r="F72" s="38">
        <v>3.6</v>
      </c>
    </row>
    <row r="73" spans="1:6" s="29" customFormat="1" ht="15" customHeight="1" x14ac:dyDescent="0.25">
      <c r="A73" s="33" t="s">
        <v>1218</v>
      </c>
      <c r="B73" s="34">
        <v>79</v>
      </c>
      <c r="C73" s="34">
        <v>900</v>
      </c>
      <c r="D73" s="34">
        <v>900</v>
      </c>
      <c r="E73" s="34" t="s">
        <v>78</v>
      </c>
      <c r="F73" s="38">
        <v>4.2</v>
      </c>
    </row>
    <row r="74" spans="1:6" s="29" customFormat="1" ht="15" customHeight="1" x14ac:dyDescent="0.25">
      <c r="A74" s="33" t="s">
        <v>1219</v>
      </c>
      <c r="B74" s="34">
        <v>84</v>
      </c>
      <c r="C74" s="34">
        <v>1150</v>
      </c>
      <c r="D74" s="34">
        <v>1150</v>
      </c>
      <c r="E74" s="34" t="s">
        <v>78</v>
      </c>
      <c r="F74" s="38">
        <v>4.8</v>
      </c>
    </row>
    <row r="75" spans="1:6" s="29" customFormat="1" ht="15" customHeight="1" x14ac:dyDescent="0.25">
      <c r="A75" s="40"/>
      <c r="B75" s="34"/>
      <c r="C75" s="34"/>
      <c r="D75" s="34"/>
      <c r="E75" s="34"/>
      <c r="F75" s="38"/>
    </row>
    <row r="76" spans="1:6" s="89" customFormat="1" ht="15" customHeight="1" x14ac:dyDescent="0.25">
      <c r="A76" s="42" t="s">
        <v>2494</v>
      </c>
      <c r="B76" s="127"/>
      <c r="C76" s="127"/>
      <c r="D76" s="127"/>
      <c r="E76" s="127"/>
      <c r="F76" s="127"/>
    </row>
    <row r="77" spans="1:6" s="89" customFormat="1" ht="15" customHeight="1" x14ac:dyDescent="0.25">
      <c r="A77" s="43" t="s">
        <v>2493</v>
      </c>
      <c r="B77" s="70">
        <v>164</v>
      </c>
      <c r="C77" s="70" t="s">
        <v>12</v>
      </c>
      <c r="D77" s="70">
        <v>750</v>
      </c>
      <c r="E77" s="70" t="s">
        <v>14</v>
      </c>
      <c r="F77" s="71">
        <f>((750*12)/225000*100)</f>
        <v>4</v>
      </c>
    </row>
    <row r="78" spans="1:6" s="29" customFormat="1" ht="15" customHeight="1" x14ac:dyDescent="0.25">
      <c r="D78" s="31"/>
      <c r="E78" s="50"/>
      <c r="F78" s="38"/>
    </row>
    <row r="79" spans="1:6" s="29" customFormat="1" ht="15" customHeight="1" x14ac:dyDescent="0.25">
      <c r="A79" s="30" t="s">
        <v>1012</v>
      </c>
      <c r="B79" s="34"/>
      <c r="C79" s="31"/>
      <c r="D79" s="31"/>
      <c r="E79" s="38"/>
      <c r="F79" s="38"/>
    </row>
    <row r="80" spans="1:6" s="29" customFormat="1" ht="15" customHeight="1" x14ac:dyDescent="0.25">
      <c r="A80" s="33" t="s">
        <v>1220</v>
      </c>
      <c r="B80" s="34">
        <v>74</v>
      </c>
      <c r="C80" s="31">
        <v>700</v>
      </c>
      <c r="D80" s="31">
        <v>700</v>
      </c>
      <c r="E80" s="38" t="s">
        <v>78</v>
      </c>
      <c r="F80" s="38">
        <v>3.2</v>
      </c>
    </row>
    <row r="81" spans="1:6" s="29" customFormat="1" ht="15" customHeight="1" x14ac:dyDescent="0.25">
      <c r="A81" s="33" t="s">
        <v>1189</v>
      </c>
      <c r="B81" s="34">
        <v>74</v>
      </c>
      <c r="C81" s="34">
        <v>800</v>
      </c>
      <c r="D81" s="34">
        <v>800</v>
      </c>
      <c r="E81" s="38" t="s">
        <v>78</v>
      </c>
      <c r="F81" s="38">
        <v>3.6</v>
      </c>
    </row>
    <row r="82" spans="1:6" s="29" customFormat="1" ht="15" customHeight="1" x14ac:dyDescent="0.25">
      <c r="A82" s="33" t="s">
        <v>1221</v>
      </c>
      <c r="B82" s="34">
        <v>100</v>
      </c>
      <c r="C82" s="34">
        <v>1500</v>
      </c>
      <c r="D82" s="34">
        <v>1500</v>
      </c>
      <c r="E82" s="38" t="s">
        <v>78</v>
      </c>
      <c r="F82" s="38">
        <v>3.7</v>
      </c>
    </row>
    <row r="83" spans="1:6" s="29" customFormat="1" ht="15" customHeight="1" x14ac:dyDescent="0.25">
      <c r="A83" s="33" t="s">
        <v>1023</v>
      </c>
      <c r="B83" s="54">
        <v>222.96</v>
      </c>
      <c r="C83" s="34">
        <v>1100</v>
      </c>
      <c r="D83" s="34">
        <v>1100</v>
      </c>
      <c r="E83" s="38" t="s">
        <v>78</v>
      </c>
      <c r="F83" s="55">
        <v>3.3</v>
      </c>
    </row>
    <row r="84" spans="1:6" s="29" customFormat="1" ht="15" customHeight="1" x14ac:dyDescent="0.25">
      <c r="A84" s="33" t="s">
        <v>1222</v>
      </c>
      <c r="B84" s="31">
        <v>60</v>
      </c>
      <c r="C84" s="34">
        <v>1000</v>
      </c>
      <c r="D84" s="34">
        <v>1000</v>
      </c>
      <c r="E84" s="38" t="s">
        <v>78</v>
      </c>
      <c r="F84" s="38">
        <v>3.4</v>
      </c>
    </row>
    <row r="85" spans="1:6" s="29" customFormat="1" ht="15" customHeight="1" x14ac:dyDescent="0.25">
      <c r="A85" s="33" t="s">
        <v>1223</v>
      </c>
      <c r="B85" s="34">
        <v>62</v>
      </c>
      <c r="C85" s="34" t="s">
        <v>1224</v>
      </c>
      <c r="D85" s="34" t="s">
        <v>1224</v>
      </c>
      <c r="E85" s="38" t="s">
        <v>78</v>
      </c>
      <c r="F85" s="38">
        <v>3.8</v>
      </c>
    </row>
    <row r="86" spans="1:6" s="29" customFormat="1" ht="15" customHeight="1" x14ac:dyDescent="0.25">
      <c r="A86" s="33" t="s">
        <v>1225</v>
      </c>
      <c r="B86" s="31">
        <v>92</v>
      </c>
      <c r="C86" s="34">
        <v>1100</v>
      </c>
      <c r="D86" s="34">
        <v>1100</v>
      </c>
      <c r="E86" s="38" t="s">
        <v>78</v>
      </c>
      <c r="F86" s="38">
        <v>4</v>
      </c>
    </row>
    <row r="87" spans="1:6" s="29" customFormat="1" ht="15" customHeight="1" x14ac:dyDescent="0.25">
      <c r="A87" s="33" t="s">
        <v>1226</v>
      </c>
      <c r="B87" s="31">
        <v>78</v>
      </c>
      <c r="C87" s="34" t="s">
        <v>838</v>
      </c>
      <c r="D87" s="34" t="s">
        <v>838</v>
      </c>
      <c r="E87" s="38" t="s">
        <v>78</v>
      </c>
      <c r="F87" s="38">
        <v>3.5</v>
      </c>
    </row>
    <row r="88" spans="1:6" s="29" customFormat="1" ht="15" customHeight="1" x14ac:dyDescent="0.25">
      <c r="A88" s="33" t="s">
        <v>1227</v>
      </c>
      <c r="B88" s="34">
        <v>50</v>
      </c>
      <c r="C88" s="34" t="s">
        <v>1228</v>
      </c>
      <c r="D88" s="34" t="s">
        <v>1228</v>
      </c>
      <c r="E88" s="38" t="s">
        <v>78</v>
      </c>
      <c r="F88" s="38">
        <v>2.7</v>
      </c>
    </row>
    <row r="89" spans="1:6" s="29" customFormat="1" ht="15" customHeight="1" x14ac:dyDescent="0.25">
      <c r="A89" s="30"/>
      <c r="B89" s="31"/>
      <c r="C89" s="31"/>
      <c r="D89" s="31"/>
      <c r="E89" s="38"/>
      <c r="F89" s="38"/>
    </row>
    <row r="90" spans="1:6" s="29" customFormat="1" ht="15" customHeight="1" x14ac:dyDescent="0.25">
      <c r="A90" s="30" t="s">
        <v>1026</v>
      </c>
      <c r="B90" s="31"/>
      <c r="C90" s="31"/>
      <c r="D90" s="31"/>
      <c r="E90" s="38"/>
      <c r="F90" s="38"/>
    </row>
    <row r="91" spans="1:6" s="29" customFormat="1" ht="15" customHeight="1" x14ac:dyDescent="0.25">
      <c r="A91" s="33" t="s">
        <v>1229</v>
      </c>
      <c r="B91" s="31">
        <v>83</v>
      </c>
      <c r="C91" s="34">
        <v>1200</v>
      </c>
      <c r="D91" s="34">
        <v>1200</v>
      </c>
      <c r="E91" s="38" t="s">
        <v>78</v>
      </c>
      <c r="F91" s="38">
        <v>3.1</v>
      </c>
    </row>
    <row r="92" spans="1:6" s="29" customFormat="1" ht="15" customHeight="1" x14ac:dyDescent="0.25">
      <c r="A92" s="33" t="s">
        <v>1196</v>
      </c>
      <c r="B92" s="34">
        <v>72</v>
      </c>
      <c r="C92" s="34">
        <v>1100</v>
      </c>
      <c r="D92" s="34">
        <v>1100</v>
      </c>
      <c r="E92" s="52" t="s">
        <v>78</v>
      </c>
      <c r="F92" s="38">
        <v>4.0999999999999996</v>
      </c>
    </row>
    <row r="93" spans="1:6" s="29" customFormat="1" ht="15" customHeight="1" x14ac:dyDescent="0.25">
      <c r="A93" s="33" t="s">
        <v>1230</v>
      </c>
      <c r="B93" s="31">
        <v>68</v>
      </c>
      <c r="C93" s="34">
        <v>1000</v>
      </c>
      <c r="D93" s="34">
        <v>1000</v>
      </c>
      <c r="E93" s="52" t="s">
        <v>78</v>
      </c>
      <c r="F93" s="38">
        <v>2.7</v>
      </c>
    </row>
    <row r="94" spans="1:6" s="29" customFormat="1" ht="15" customHeight="1" x14ac:dyDescent="0.25">
      <c r="A94" s="33" t="s">
        <v>1231</v>
      </c>
      <c r="B94" s="32">
        <v>91</v>
      </c>
      <c r="C94" s="31" t="s">
        <v>1232</v>
      </c>
      <c r="D94" s="31" t="s">
        <v>1232</v>
      </c>
      <c r="E94" s="38" t="s">
        <v>78</v>
      </c>
      <c r="F94" s="38">
        <v>1.6</v>
      </c>
    </row>
    <row r="95" spans="1:6" s="29" customFormat="1" ht="15" customHeight="1" x14ac:dyDescent="0.25">
      <c r="A95" s="40"/>
      <c r="B95" s="32"/>
      <c r="C95" s="31"/>
      <c r="D95" s="31"/>
      <c r="E95" s="38"/>
      <c r="F95" s="38"/>
    </row>
    <row r="96" spans="1:6" s="29" customFormat="1" ht="15" customHeight="1" x14ac:dyDescent="0.25">
      <c r="A96" s="30" t="s">
        <v>1091</v>
      </c>
      <c r="C96" s="35"/>
      <c r="D96" s="35"/>
    </row>
    <row r="97" spans="1:6" s="29" customFormat="1" ht="15" customHeight="1" x14ac:dyDescent="0.25">
      <c r="A97" s="33" t="s">
        <v>1233</v>
      </c>
      <c r="B97" s="31">
        <v>92</v>
      </c>
      <c r="C97" s="34">
        <v>1250</v>
      </c>
      <c r="D97" s="34">
        <v>1250</v>
      </c>
      <c r="E97" s="31" t="s">
        <v>78</v>
      </c>
      <c r="F97" s="38">
        <v>3.3</v>
      </c>
    </row>
    <row r="98" spans="1:6" s="29" customFormat="1" ht="15" customHeight="1" x14ac:dyDescent="0.25">
      <c r="A98" s="33" t="s">
        <v>1234</v>
      </c>
      <c r="B98" s="31">
        <v>67</v>
      </c>
      <c r="C98" s="34">
        <v>1100</v>
      </c>
      <c r="D98" s="34">
        <v>1100</v>
      </c>
      <c r="E98" s="31" t="s">
        <v>78</v>
      </c>
      <c r="F98" s="38">
        <v>3.8</v>
      </c>
    </row>
    <row r="99" spans="1:6" s="29" customFormat="1" ht="15" customHeight="1" x14ac:dyDescent="0.25">
      <c r="B99" s="31"/>
      <c r="C99" s="34"/>
      <c r="D99" s="34"/>
      <c r="E99" s="31"/>
      <c r="F99" s="38"/>
    </row>
    <row r="100" spans="1:6" s="29" customFormat="1" ht="15" customHeight="1" x14ac:dyDescent="0.25">
      <c r="A100" s="30" t="s">
        <v>1112</v>
      </c>
      <c r="B100" s="31"/>
      <c r="C100" s="31"/>
      <c r="D100" s="31"/>
      <c r="E100" s="38"/>
      <c r="F100" s="38"/>
    </row>
    <row r="101" spans="1:6" s="29" customFormat="1" ht="15" customHeight="1" x14ac:dyDescent="0.25">
      <c r="A101" s="33" t="s">
        <v>1235</v>
      </c>
      <c r="B101" s="31">
        <v>68</v>
      </c>
      <c r="C101" s="31">
        <v>700</v>
      </c>
      <c r="D101" s="31">
        <v>700</v>
      </c>
      <c r="E101" s="38" t="s">
        <v>78</v>
      </c>
      <c r="F101" s="38">
        <v>3.1</v>
      </c>
    </row>
    <row r="102" spans="1:6" s="29" customFormat="1" ht="15" customHeight="1" x14ac:dyDescent="0.25">
      <c r="A102" s="56" t="s">
        <v>1236</v>
      </c>
      <c r="B102" s="51">
        <v>63</v>
      </c>
      <c r="C102" s="31" t="s">
        <v>1237</v>
      </c>
      <c r="D102" s="31" t="s">
        <v>1237</v>
      </c>
      <c r="E102" s="38" t="s">
        <v>78</v>
      </c>
      <c r="F102" s="57">
        <v>3.2</v>
      </c>
    </row>
    <row r="103" spans="1:6" s="29" customFormat="1" ht="15" customHeight="1" x14ac:dyDescent="0.25">
      <c r="B103" s="51"/>
      <c r="C103" s="31"/>
      <c r="D103" s="31"/>
      <c r="E103" s="38"/>
      <c r="F103" s="57"/>
    </row>
    <row r="104" spans="1:6" s="89" customFormat="1" ht="15" customHeight="1" x14ac:dyDescent="0.25">
      <c r="A104" s="42" t="s">
        <v>2381</v>
      </c>
      <c r="B104" s="127"/>
      <c r="C104" s="127"/>
      <c r="D104" s="127"/>
      <c r="E104" s="127"/>
      <c r="F104" s="127"/>
    </row>
    <row r="105" spans="1:6" s="89" customFormat="1" ht="15" customHeight="1" x14ac:dyDescent="0.25">
      <c r="A105" s="43" t="s">
        <v>2492</v>
      </c>
      <c r="B105" s="70">
        <v>168</v>
      </c>
      <c r="C105" s="70" t="s">
        <v>2491</v>
      </c>
      <c r="D105" s="70" t="s">
        <v>1239</v>
      </c>
      <c r="E105" s="71">
        <f>(((650-690)/690)*100)</f>
        <v>-5.7971014492753623</v>
      </c>
      <c r="F105" s="70">
        <f>((650*12)/300000*100)</f>
        <v>2.6</v>
      </c>
    </row>
    <row r="106" spans="1:6" s="89" customFormat="1" ht="15" customHeight="1" x14ac:dyDescent="0.25">
      <c r="A106" s="43"/>
      <c r="B106" s="70"/>
      <c r="C106" s="70"/>
      <c r="D106" s="70"/>
      <c r="E106" s="71"/>
      <c r="F106" s="70"/>
    </row>
    <row r="107" spans="1:6" s="29" customFormat="1" ht="15" customHeight="1" x14ac:dyDescent="0.25">
      <c r="A107" s="30" t="s">
        <v>1118</v>
      </c>
      <c r="B107" s="31"/>
      <c r="C107" s="31"/>
      <c r="D107" s="31"/>
      <c r="E107" s="38"/>
      <c r="F107" s="38"/>
    </row>
    <row r="108" spans="1:6" s="29" customFormat="1" ht="15" customHeight="1" x14ac:dyDescent="0.25">
      <c r="A108" s="33" t="s">
        <v>1238</v>
      </c>
      <c r="B108" s="32">
        <v>79.8</v>
      </c>
      <c r="C108" s="31" t="s">
        <v>1239</v>
      </c>
      <c r="D108" s="31" t="s">
        <v>1239</v>
      </c>
      <c r="E108" s="38" t="s">
        <v>78</v>
      </c>
      <c r="F108" s="38">
        <v>2.9</v>
      </c>
    </row>
    <row r="109" spans="1:6" s="29" customFormat="1" ht="15" customHeight="1" x14ac:dyDescent="0.25">
      <c r="A109" s="33" t="s">
        <v>1240</v>
      </c>
      <c r="B109" s="32">
        <v>65</v>
      </c>
      <c r="C109" s="31" t="s">
        <v>1129</v>
      </c>
      <c r="D109" s="31" t="s">
        <v>1129</v>
      </c>
      <c r="E109" s="38" t="s">
        <v>78</v>
      </c>
      <c r="F109" s="38">
        <v>3.3</v>
      </c>
    </row>
    <row r="110" spans="1:6" s="29" customFormat="1" ht="15" customHeight="1" x14ac:dyDescent="0.25">
      <c r="B110" s="31"/>
      <c r="C110" s="31"/>
      <c r="D110" s="31"/>
      <c r="E110" s="38"/>
      <c r="F110" s="38"/>
    </row>
    <row r="111" spans="1:6" s="29" customFormat="1" ht="15" customHeight="1" x14ac:dyDescent="0.25">
      <c r="A111" s="30" t="s">
        <v>1121</v>
      </c>
      <c r="B111" s="31"/>
      <c r="C111" s="31"/>
      <c r="D111" s="31"/>
      <c r="E111" s="38"/>
      <c r="F111" s="38"/>
    </row>
    <row r="112" spans="1:6" s="29" customFormat="1" ht="15" customHeight="1" x14ac:dyDescent="0.25">
      <c r="A112" s="33" t="s">
        <v>1241</v>
      </c>
      <c r="B112" s="31">
        <v>76</v>
      </c>
      <c r="C112" s="34" t="s">
        <v>839</v>
      </c>
      <c r="D112" s="34" t="s">
        <v>839</v>
      </c>
      <c r="E112" s="38" t="s">
        <v>78</v>
      </c>
      <c r="F112" s="38">
        <v>4.5999999999999996</v>
      </c>
    </row>
    <row r="113" spans="1:6" s="29" customFormat="1" ht="15" customHeight="1" x14ac:dyDescent="0.25">
      <c r="B113" s="34"/>
      <c r="C113" s="31"/>
      <c r="D113" s="31"/>
      <c r="E113" s="38"/>
      <c r="F113" s="38"/>
    </row>
    <row r="114" spans="1:6" s="18" customFormat="1" ht="15" customHeight="1" x14ac:dyDescent="0.25">
      <c r="A114" s="15" t="s">
        <v>1881</v>
      </c>
      <c r="B114" s="16"/>
      <c r="C114" s="17"/>
      <c r="D114" s="16"/>
      <c r="E114" s="17"/>
      <c r="F114" s="16"/>
    </row>
    <row r="115" spans="1:6" s="18" customFormat="1" ht="15" customHeight="1" x14ac:dyDescent="0.25">
      <c r="A115" s="19" t="s">
        <v>1882</v>
      </c>
      <c r="B115" s="16">
        <v>77</v>
      </c>
      <c r="C115" s="58" t="s">
        <v>1541</v>
      </c>
      <c r="D115" s="58" t="s">
        <v>1541</v>
      </c>
      <c r="E115" s="17" t="s">
        <v>78</v>
      </c>
      <c r="F115" s="17">
        <v>2</v>
      </c>
    </row>
    <row r="116" spans="1:6" s="18" customFormat="1" ht="15" customHeight="1" x14ac:dyDescent="0.25">
      <c r="A116" s="19" t="s">
        <v>1883</v>
      </c>
      <c r="B116" s="16">
        <v>63</v>
      </c>
      <c r="C116" s="58">
        <v>600</v>
      </c>
      <c r="D116" s="16" t="s">
        <v>1884</v>
      </c>
      <c r="E116" s="17" t="s">
        <v>78</v>
      </c>
      <c r="F116" s="17">
        <v>3.7</v>
      </c>
    </row>
    <row r="117" spans="1:6" s="18" customFormat="1" ht="15" customHeight="1" x14ac:dyDescent="0.25">
      <c r="A117" s="19" t="s">
        <v>1885</v>
      </c>
      <c r="B117" s="16">
        <v>89</v>
      </c>
      <c r="C117" s="58">
        <v>1000</v>
      </c>
      <c r="D117" s="20">
        <v>1000</v>
      </c>
      <c r="E117" s="17" t="s">
        <v>78</v>
      </c>
      <c r="F117" s="16">
        <v>5.3</v>
      </c>
    </row>
    <row r="118" spans="1:6" s="18" customFormat="1" ht="15" customHeight="1" x14ac:dyDescent="0.25">
      <c r="A118" s="19" t="s">
        <v>1886</v>
      </c>
      <c r="B118" s="16">
        <v>83</v>
      </c>
      <c r="C118" s="17">
        <v>850</v>
      </c>
      <c r="D118" s="20">
        <v>850</v>
      </c>
      <c r="E118" s="17" t="s">
        <v>78</v>
      </c>
      <c r="F118" s="16">
        <v>3.5</v>
      </c>
    </row>
    <row r="119" spans="1:6" s="18" customFormat="1" ht="15" customHeight="1" x14ac:dyDescent="0.25">
      <c r="A119" s="19" t="s">
        <v>1887</v>
      </c>
      <c r="B119" s="16">
        <v>69</v>
      </c>
      <c r="C119" s="16" t="s">
        <v>1596</v>
      </c>
      <c r="D119" s="20" t="s">
        <v>1003</v>
      </c>
      <c r="E119" s="17">
        <v>12.5</v>
      </c>
      <c r="F119" s="16">
        <v>6.1</v>
      </c>
    </row>
    <row r="120" spans="1:6" s="18" customFormat="1" ht="15" customHeight="1" x14ac:dyDescent="0.25">
      <c r="A120" s="19" t="s">
        <v>1888</v>
      </c>
      <c r="B120" s="16">
        <v>66</v>
      </c>
      <c r="C120" s="16" t="s">
        <v>1185</v>
      </c>
      <c r="D120" s="20" t="s">
        <v>1889</v>
      </c>
      <c r="E120" s="17">
        <v>13.6</v>
      </c>
      <c r="F120" s="17">
        <v>4</v>
      </c>
    </row>
    <row r="121" spans="1:6" s="18" customFormat="1" ht="15" customHeight="1" x14ac:dyDescent="0.25">
      <c r="A121" s="19" t="s">
        <v>1890</v>
      </c>
      <c r="B121" s="16">
        <v>81</v>
      </c>
      <c r="C121" s="17" t="s">
        <v>1891</v>
      </c>
      <c r="D121" s="17" t="s">
        <v>1129</v>
      </c>
      <c r="E121" s="17">
        <v>11.1</v>
      </c>
      <c r="F121" s="16">
        <v>3.9</v>
      </c>
    </row>
    <row r="122" spans="1:6" s="18" customFormat="1" ht="15" customHeight="1" x14ac:dyDescent="0.25">
      <c r="A122" s="19" t="s">
        <v>1892</v>
      </c>
      <c r="B122" s="16">
        <v>58</v>
      </c>
      <c r="C122" s="17" t="s">
        <v>1211</v>
      </c>
      <c r="D122" s="17" t="s">
        <v>2749</v>
      </c>
      <c r="E122" s="17" t="s">
        <v>78</v>
      </c>
      <c r="F122" s="16">
        <v>3.4</v>
      </c>
    </row>
    <row r="123" spans="1:6" s="18" customFormat="1" ht="15" customHeight="1" x14ac:dyDescent="0.25">
      <c r="A123" s="19" t="s">
        <v>1893</v>
      </c>
      <c r="B123" s="16">
        <v>79</v>
      </c>
      <c r="C123" s="16" t="s">
        <v>1582</v>
      </c>
      <c r="D123" s="16" t="s">
        <v>1582</v>
      </c>
      <c r="E123" s="17" t="s">
        <v>78</v>
      </c>
      <c r="F123" s="16">
        <v>3.8</v>
      </c>
    </row>
    <row r="124" spans="1:6" s="18" customFormat="1" ht="15" customHeight="1" x14ac:dyDescent="0.25">
      <c r="A124" s="19" t="s">
        <v>1894</v>
      </c>
      <c r="B124" s="16">
        <v>96</v>
      </c>
      <c r="C124" s="20">
        <v>1200</v>
      </c>
      <c r="D124" s="16" t="s">
        <v>1080</v>
      </c>
      <c r="E124" s="17">
        <v>8.3000000000000007</v>
      </c>
      <c r="F124" s="16">
        <v>4.9000000000000004</v>
      </c>
    </row>
    <row r="125" spans="1:6" s="18" customFormat="1" ht="15" customHeight="1" x14ac:dyDescent="0.25">
      <c r="A125" s="15"/>
      <c r="B125" s="16"/>
      <c r="C125" s="59"/>
      <c r="D125" s="17"/>
    </row>
    <row r="126" spans="1:6" s="29" customFormat="1" ht="15" customHeight="1" x14ac:dyDescent="0.25">
      <c r="A126" s="30" t="s">
        <v>1126</v>
      </c>
      <c r="B126" s="34"/>
      <c r="C126" s="31"/>
      <c r="D126" s="31"/>
      <c r="E126" s="38"/>
      <c r="F126" s="38"/>
    </row>
    <row r="127" spans="1:6" s="29" customFormat="1" ht="15" customHeight="1" x14ac:dyDescent="0.25">
      <c r="A127" s="33" t="s">
        <v>1242</v>
      </c>
      <c r="B127" s="31">
        <v>82</v>
      </c>
      <c r="C127" s="34" t="s">
        <v>1243</v>
      </c>
      <c r="D127" s="34" t="s">
        <v>1243</v>
      </c>
      <c r="E127" s="38" t="s">
        <v>78</v>
      </c>
      <c r="F127" s="38">
        <v>3.7</v>
      </c>
    </row>
    <row r="128" spans="1:6" s="29" customFormat="1" ht="15" customHeight="1" x14ac:dyDescent="0.25">
      <c r="A128" s="33" t="s">
        <v>1244</v>
      </c>
      <c r="B128" s="31">
        <v>74</v>
      </c>
      <c r="C128" s="34" t="s">
        <v>1245</v>
      </c>
      <c r="D128" s="34" t="s">
        <v>1245</v>
      </c>
      <c r="E128" s="38" t="s">
        <v>78</v>
      </c>
      <c r="F128" s="38">
        <v>3.2</v>
      </c>
    </row>
    <row r="129" spans="1:6" s="29" customFormat="1" ht="15" customHeight="1" x14ac:dyDescent="0.25">
      <c r="A129" s="33" t="s">
        <v>1246</v>
      </c>
      <c r="B129" s="34">
        <v>102.19</v>
      </c>
      <c r="C129" s="31">
        <v>850</v>
      </c>
      <c r="D129" s="31">
        <v>850</v>
      </c>
      <c r="E129" s="38" t="s">
        <v>78</v>
      </c>
      <c r="F129" s="38">
        <v>2.8</v>
      </c>
    </row>
    <row r="130" spans="1:6" s="29" customFormat="1" ht="15" customHeight="1" x14ac:dyDescent="0.25">
      <c r="A130" s="33" t="s">
        <v>1247</v>
      </c>
      <c r="B130" s="31">
        <v>70</v>
      </c>
      <c r="C130" s="34" t="s">
        <v>1248</v>
      </c>
      <c r="D130" s="34" t="s">
        <v>1248</v>
      </c>
      <c r="E130" s="38" t="s">
        <v>78</v>
      </c>
      <c r="F130" s="38">
        <f>(700*12)/310000*100</f>
        <v>2.7096774193548385</v>
      </c>
    </row>
    <row r="131" spans="1:6" s="29" customFormat="1" ht="15" customHeight="1" x14ac:dyDescent="0.25">
      <c r="A131" s="33" t="s">
        <v>1249</v>
      </c>
      <c r="B131" s="31">
        <v>74</v>
      </c>
      <c r="C131" s="34">
        <v>1000</v>
      </c>
      <c r="D131" s="34">
        <v>1000</v>
      </c>
      <c r="E131" s="38" t="s">
        <v>78</v>
      </c>
      <c r="F131" s="38">
        <v>3.6</v>
      </c>
    </row>
    <row r="132" spans="1:6" s="29" customFormat="1" ht="15" customHeight="1" x14ac:dyDescent="0.25">
      <c r="A132" s="33" t="s">
        <v>1250</v>
      </c>
      <c r="B132" s="31">
        <v>89</v>
      </c>
      <c r="C132" s="34" t="s">
        <v>1171</v>
      </c>
      <c r="D132" s="34" t="s">
        <v>1171</v>
      </c>
      <c r="E132" s="38" t="s">
        <v>78</v>
      </c>
      <c r="F132" s="38">
        <v>3.7</v>
      </c>
    </row>
    <row r="133" spans="1:6" s="29" customFormat="1" ht="15" customHeight="1" x14ac:dyDescent="0.25">
      <c r="A133" s="33" t="s">
        <v>1251</v>
      </c>
      <c r="B133" s="31">
        <v>80</v>
      </c>
      <c r="C133" s="34">
        <v>1000</v>
      </c>
      <c r="D133" s="34">
        <v>1000</v>
      </c>
      <c r="E133" s="38" t="s">
        <v>78</v>
      </c>
      <c r="F133" s="38">
        <v>4</v>
      </c>
    </row>
    <row r="134" spans="1:6" s="29" customFormat="1" ht="15" customHeight="1" x14ac:dyDescent="0.25">
      <c r="A134" s="33" t="s">
        <v>1252</v>
      </c>
      <c r="B134" s="31">
        <v>75</v>
      </c>
      <c r="C134" s="34">
        <v>700</v>
      </c>
      <c r="D134" s="34">
        <v>700</v>
      </c>
      <c r="E134" s="38" t="s">
        <v>78</v>
      </c>
      <c r="F134" s="38">
        <v>2.9</v>
      </c>
    </row>
    <row r="135" spans="1:6" s="29" customFormat="1" ht="15" customHeight="1" x14ac:dyDescent="0.25">
      <c r="A135" s="33" t="s">
        <v>1253</v>
      </c>
      <c r="B135" s="31">
        <v>63</v>
      </c>
      <c r="C135" s="34">
        <v>800</v>
      </c>
      <c r="D135" s="34">
        <v>800</v>
      </c>
      <c r="E135" s="38" t="s">
        <v>78</v>
      </c>
      <c r="F135" s="38">
        <v>3.5</v>
      </c>
    </row>
    <row r="136" spans="1:6" s="29" customFormat="1" ht="15" customHeight="1" x14ac:dyDescent="0.25">
      <c r="A136" s="33" t="s">
        <v>1254</v>
      </c>
      <c r="B136" s="31">
        <v>91</v>
      </c>
      <c r="C136" s="34">
        <v>1000</v>
      </c>
      <c r="D136" s="34">
        <v>1000</v>
      </c>
      <c r="E136" s="38" t="s">
        <v>78</v>
      </c>
      <c r="F136" s="38">
        <v>3.3</v>
      </c>
    </row>
    <row r="137" spans="1:6" s="29" customFormat="1" ht="15" customHeight="1" x14ac:dyDescent="0.25">
      <c r="A137" s="33" t="s">
        <v>1255</v>
      </c>
      <c r="B137" s="31">
        <v>100</v>
      </c>
      <c r="C137" s="31">
        <v>950</v>
      </c>
      <c r="D137" s="31">
        <v>950</v>
      </c>
      <c r="E137" s="38" t="s">
        <v>78</v>
      </c>
      <c r="F137" s="38">
        <v>3.63</v>
      </c>
    </row>
    <row r="138" spans="1:6" s="29" customFormat="1" ht="15" customHeight="1" x14ac:dyDescent="0.25">
      <c r="A138" s="33" t="s">
        <v>1256</v>
      </c>
      <c r="B138" s="31">
        <v>94</v>
      </c>
      <c r="C138" s="34">
        <v>1000</v>
      </c>
      <c r="D138" s="34">
        <v>1000</v>
      </c>
      <c r="E138" s="38" t="s">
        <v>78</v>
      </c>
      <c r="F138" s="38">
        <v>4</v>
      </c>
    </row>
    <row r="139" spans="1:6" s="29" customFormat="1" ht="15" customHeight="1" x14ac:dyDescent="0.25">
      <c r="A139" s="33" t="s">
        <v>1257</v>
      </c>
      <c r="B139" s="31">
        <v>75</v>
      </c>
      <c r="C139" s="34" t="s">
        <v>1258</v>
      </c>
      <c r="D139" s="34" t="s">
        <v>1258</v>
      </c>
      <c r="E139" s="38" t="s">
        <v>78</v>
      </c>
      <c r="F139" s="38">
        <v>4.4000000000000004</v>
      </c>
    </row>
    <row r="140" spans="1:6" s="29" customFormat="1" ht="15" customHeight="1" x14ac:dyDescent="0.25">
      <c r="A140" s="33" t="s">
        <v>1259</v>
      </c>
      <c r="B140" s="32">
        <v>88.26</v>
      </c>
      <c r="C140" s="31">
        <v>750</v>
      </c>
      <c r="D140" s="31">
        <v>750</v>
      </c>
      <c r="E140" s="38" t="s">
        <v>78</v>
      </c>
      <c r="F140" s="38">
        <v>2.7</v>
      </c>
    </row>
    <row r="141" spans="1:6" s="29" customFormat="1" ht="15" customHeight="1" x14ac:dyDescent="0.25">
      <c r="B141" s="31"/>
      <c r="C141" s="31"/>
      <c r="D141" s="31"/>
      <c r="E141" s="38"/>
      <c r="F141" s="38"/>
    </row>
    <row r="142" spans="1:6" s="29" customFormat="1" ht="15" customHeight="1" x14ac:dyDescent="0.25">
      <c r="A142" s="140" t="s">
        <v>1260</v>
      </c>
      <c r="B142" s="140"/>
      <c r="C142" s="140"/>
      <c r="D142" s="140"/>
      <c r="E142" s="140"/>
      <c r="F142" s="140"/>
    </row>
    <row r="143" spans="1:6" s="29" customFormat="1" ht="15" customHeight="1" x14ac:dyDescent="0.25">
      <c r="A143" s="30"/>
      <c r="B143" s="31"/>
      <c r="C143" s="31"/>
      <c r="D143" s="31"/>
      <c r="E143" s="50"/>
      <c r="F143" s="38"/>
    </row>
    <row r="144" spans="1:6" s="29" customFormat="1" ht="15" customHeight="1" x14ac:dyDescent="0.25">
      <c r="A144" s="30" t="s">
        <v>1091</v>
      </c>
      <c r="B144" s="31"/>
      <c r="C144" s="31"/>
      <c r="D144" s="31"/>
      <c r="E144" s="50"/>
      <c r="F144" s="38"/>
    </row>
    <row r="145" spans="1:6" s="29" customFormat="1" ht="15" customHeight="1" x14ac:dyDescent="0.25">
      <c r="A145" s="33" t="s">
        <v>1261</v>
      </c>
      <c r="B145" s="31">
        <v>92</v>
      </c>
      <c r="C145" s="31">
        <v>500</v>
      </c>
      <c r="D145" s="31">
        <v>500</v>
      </c>
      <c r="E145" s="38" t="s">
        <v>78</v>
      </c>
      <c r="F145" s="38">
        <v>1.4</v>
      </c>
    </row>
    <row r="146" spans="1:6" s="29" customFormat="1" ht="15" customHeight="1" x14ac:dyDescent="0.25">
      <c r="B146" s="31"/>
      <c r="C146" s="31"/>
      <c r="D146" s="31"/>
      <c r="E146" s="38"/>
      <c r="F146" s="38"/>
    </row>
    <row r="147" spans="1:6" s="29" customFormat="1" ht="15" customHeight="1" x14ac:dyDescent="0.25">
      <c r="A147" s="140" t="s">
        <v>75</v>
      </c>
      <c r="B147" s="140"/>
      <c r="C147" s="140"/>
      <c r="D147" s="140"/>
      <c r="E147" s="140"/>
      <c r="F147" s="140"/>
    </row>
    <row r="148" spans="1:6" s="29" customFormat="1" ht="15" customHeight="1" x14ac:dyDescent="0.25">
      <c r="B148" s="31"/>
      <c r="C148" s="31"/>
      <c r="D148" s="31"/>
      <c r="E148" s="38"/>
      <c r="F148" s="38"/>
    </row>
    <row r="149" spans="1:6" s="29" customFormat="1" ht="15" customHeight="1" x14ac:dyDescent="0.25">
      <c r="A149" s="30" t="s">
        <v>836</v>
      </c>
      <c r="C149" s="34"/>
      <c r="D149" s="34"/>
      <c r="E149" s="50"/>
      <c r="F149" s="38"/>
    </row>
    <row r="150" spans="1:6" s="29" customFormat="1" ht="15" customHeight="1" x14ac:dyDescent="0.25">
      <c r="A150" s="33" t="s">
        <v>1262</v>
      </c>
      <c r="B150" s="31">
        <v>53</v>
      </c>
      <c r="C150" s="34">
        <v>600</v>
      </c>
      <c r="D150" s="34">
        <v>600</v>
      </c>
      <c r="E150" s="38" t="s">
        <v>78</v>
      </c>
      <c r="F150" s="38">
        <v>5.5</v>
      </c>
    </row>
    <row r="151" spans="1:6" s="29" customFormat="1" ht="15" customHeight="1" x14ac:dyDescent="0.25">
      <c r="A151" s="30"/>
      <c r="C151" s="34"/>
      <c r="D151" s="34"/>
      <c r="E151" s="50"/>
      <c r="F151" s="38"/>
    </row>
    <row r="152" spans="1:6" s="29" customFormat="1" ht="15" customHeight="1" x14ac:dyDescent="0.25">
      <c r="A152" s="30" t="s">
        <v>855</v>
      </c>
      <c r="B152" s="31"/>
      <c r="C152" s="31"/>
      <c r="D152" s="31"/>
      <c r="E152" s="38"/>
      <c r="F152" s="38"/>
    </row>
    <row r="153" spans="1:6" s="29" customFormat="1" ht="15" customHeight="1" x14ac:dyDescent="0.25">
      <c r="A153" s="33" t="s">
        <v>2697</v>
      </c>
      <c r="B153" s="31">
        <v>63</v>
      </c>
      <c r="C153" s="34" t="s">
        <v>12</v>
      </c>
      <c r="D153" s="34">
        <v>700</v>
      </c>
      <c r="E153" s="38" t="s">
        <v>14</v>
      </c>
      <c r="F153" s="38">
        <f>(700*12)/165000*100</f>
        <v>5.0909090909090908</v>
      </c>
    </row>
    <row r="154" spans="1:6" s="29" customFormat="1" ht="15" customHeight="1" x14ac:dyDescent="0.25">
      <c r="A154" s="30"/>
      <c r="C154" s="34"/>
      <c r="D154" s="34"/>
      <c r="E154" s="50"/>
      <c r="F154" s="38"/>
    </row>
    <row r="155" spans="1:6" s="29" customFormat="1" ht="15" customHeight="1" x14ac:dyDescent="0.25">
      <c r="A155" s="30" t="s">
        <v>867</v>
      </c>
      <c r="B155" s="31"/>
      <c r="C155" s="31"/>
      <c r="D155" s="31"/>
      <c r="E155" s="38"/>
      <c r="F155" s="38"/>
    </row>
    <row r="156" spans="1:6" s="29" customFormat="1" ht="15" customHeight="1" x14ac:dyDescent="0.25">
      <c r="A156" s="33" t="s">
        <v>1263</v>
      </c>
      <c r="B156" s="31">
        <v>68</v>
      </c>
      <c r="C156" s="31" t="s">
        <v>1264</v>
      </c>
      <c r="D156" s="31" t="s">
        <v>1264</v>
      </c>
      <c r="E156" s="38" t="s">
        <v>78</v>
      </c>
      <c r="F156" s="38">
        <v>4.4000000000000004</v>
      </c>
    </row>
    <row r="157" spans="1:6" s="29" customFormat="1" ht="15" customHeight="1" x14ac:dyDescent="0.25">
      <c r="A157" s="33" t="s">
        <v>1265</v>
      </c>
      <c r="B157" s="31">
        <v>52</v>
      </c>
      <c r="C157" s="34">
        <v>550</v>
      </c>
      <c r="D157" s="34">
        <v>550</v>
      </c>
      <c r="E157" s="38" t="s">
        <v>78</v>
      </c>
      <c r="F157" s="38">
        <v>3.3</v>
      </c>
    </row>
    <row r="158" spans="1:6" s="29" customFormat="1" ht="15" customHeight="1" x14ac:dyDescent="0.25">
      <c r="A158" s="33" t="s">
        <v>1266</v>
      </c>
      <c r="B158" s="31">
        <v>52</v>
      </c>
      <c r="C158" s="34">
        <v>1200</v>
      </c>
      <c r="D158" s="34">
        <v>1200</v>
      </c>
      <c r="E158" s="38" t="s">
        <v>78</v>
      </c>
      <c r="F158" s="38">
        <v>7.2</v>
      </c>
    </row>
    <row r="159" spans="1:6" s="29" customFormat="1" ht="15" customHeight="1" x14ac:dyDescent="0.25">
      <c r="B159" s="31"/>
      <c r="C159" s="31"/>
      <c r="D159" s="31"/>
      <c r="E159" s="38"/>
      <c r="F159" s="38"/>
    </row>
    <row r="160" spans="1:6" s="29" customFormat="1" ht="15" customHeight="1" x14ac:dyDescent="0.25">
      <c r="A160" s="30" t="s">
        <v>1012</v>
      </c>
      <c r="B160" s="31"/>
      <c r="C160" s="31"/>
      <c r="D160" s="31"/>
      <c r="E160" s="38"/>
      <c r="F160" s="38"/>
    </row>
    <row r="161" spans="1:6" s="29" customFormat="1" ht="15" customHeight="1" x14ac:dyDescent="0.25">
      <c r="A161" s="33" t="s">
        <v>1267</v>
      </c>
      <c r="B161" s="31">
        <v>76</v>
      </c>
      <c r="C161" s="31">
        <v>950</v>
      </c>
      <c r="D161" s="31">
        <v>950</v>
      </c>
      <c r="E161" s="31" t="s">
        <v>78</v>
      </c>
      <c r="F161" s="38">
        <v>5</v>
      </c>
    </row>
    <row r="162" spans="1:6" s="29" customFormat="1" ht="15" customHeight="1" x14ac:dyDescent="0.25">
      <c r="A162" s="33" t="s">
        <v>1268</v>
      </c>
      <c r="B162" s="31">
        <v>58</v>
      </c>
      <c r="C162" s="31" t="s">
        <v>1269</v>
      </c>
      <c r="D162" s="31" t="s">
        <v>1269</v>
      </c>
      <c r="E162" s="38" t="s">
        <v>78</v>
      </c>
      <c r="F162" s="38">
        <v>3.1</v>
      </c>
    </row>
    <row r="163" spans="1:6" s="29" customFormat="1" ht="15" customHeight="1" x14ac:dyDescent="0.25">
      <c r="A163" s="33" t="s">
        <v>1270</v>
      </c>
      <c r="B163" s="31">
        <v>51</v>
      </c>
      <c r="C163" s="31">
        <v>500</v>
      </c>
      <c r="D163" s="31">
        <v>500</v>
      </c>
      <c r="E163" s="31" t="s">
        <v>78</v>
      </c>
      <c r="F163" s="38">
        <v>4.8</v>
      </c>
    </row>
    <row r="164" spans="1:6" s="29" customFormat="1" ht="15" customHeight="1" x14ac:dyDescent="0.25">
      <c r="B164" s="31"/>
      <c r="C164" s="31"/>
      <c r="D164" s="31"/>
      <c r="E164" s="38"/>
      <c r="F164" s="38"/>
    </row>
    <row r="165" spans="1:6" s="29" customFormat="1" ht="15" customHeight="1" x14ac:dyDescent="0.25">
      <c r="A165" s="30" t="s">
        <v>1026</v>
      </c>
      <c r="B165" s="31"/>
      <c r="C165" s="31"/>
      <c r="D165" s="31"/>
      <c r="E165" s="38"/>
      <c r="F165" s="38"/>
    </row>
    <row r="166" spans="1:6" s="29" customFormat="1" ht="15" customHeight="1" x14ac:dyDescent="0.25">
      <c r="A166" s="33" t="s">
        <v>1271</v>
      </c>
      <c r="B166" s="31">
        <v>70</v>
      </c>
      <c r="C166" s="31">
        <v>850</v>
      </c>
      <c r="D166" s="31">
        <v>850</v>
      </c>
      <c r="E166" s="31" t="s">
        <v>78</v>
      </c>
      <c r="F166" s="38">
        <v>2.8</v>
      </c>
    </row>
    <row r="167" spans="1:6" s="29" customFormat="1" ht="15" customHeight="1" x14ac:dyDescent="0.25">
      <c r="B167" s="31"/>
      <c r="C167" s="31"/>
      <c r="D167" s="31"/>
      <c r="E167" s="38"/>
      <c r="F167" s="38"/>
    </row>
    <row r="168" spans="1:6" s="29" customFormat="1" ht="15" customHeight="1" x14ac:dyDescent="0.25">
      <c r="A168" s="30" t="s">
        <v>1091</v>
      </c>
      <c r="B168" s="31"/>
      <c r="C168" s="31"/>
      <c r="D168" s="31"/>
      <c r="E168" s="38"/>
      <c r="F168" s="38"/>
    </row>
    <row r="169" spans="1:6" s="29" customFormat="1" ht="15" customHeight="1" x14ac:dyDescent="0.25">
      <c r="A169" s="33" t="s">
        <v>1111</v>
      </c>
      <c r="B169" s="31">
        <v>62</v>
      </c>
      <c r="C169" s="31" t="s">
        <v>941</v>
      </c>
      <c r="D169" s="31" t="s">
        <v>941</v>
      </c>
      <c r="E169" s="31" t="s">
        <v>78</v>
      </c>
      <c r="F169" s="38">
        <v>3.8</v>
      </c>
    </row>
    <row r="170" spans="1:6" s="29" customFormat="1" ht="15" customHeight="1" x14ac:dyDescent="0.25">
      <c r="B170" s="31"/>
      <c r="C170" s="31"/>
      <c r="D170" s="31"/>
      <c r="E170" s="38"/>
      <c r="F170" s="38"/>
    </row>
    <row r="171" spans="1:6" s="29" customFormat="1" ht="15" customHeight="1" x14ac:dyDescent="0.25">
      <c r="A171" s="140" t="s">
        <v>88</v>
      </c>
      <c r="B171" s="140"/>
      <c r="C171" s="140"/>
      <c r="D171" s="140"/>
      <c r="E171" s="140"/>
      <c r="F171" s="140"/>
    </row>
    <row r="172" spans="1:6" s="29" customFormat="1" ht="15" customHeight="1" x14ac:dyDescent="0.25">
      <c r="A172" s="30"/>
      <c r="C172" s="38"/>
      <c r="D172" s="38"/>
    </row>
    <row r="173" spans="1:6" s="29" customFormat="1" ht="15" customHeight="1" x14ac:dyDescent="0.25">
      <c r="A173" s="30" t="s">
        <v>836</v>
      </c>
      <c r="B173" s="31"/>
      <c r="C173" s="31"/>
      <c r="D173" s="31"/>
      <c r="E173" s="38"/>
      <c r="F173" s="38"/>
    </row>
    <row r="174" spans="1:6" s="29" customFormat="1" ht="15" customHeight="1" x14ac:dyDescent="0.25">
      <c r="A174" s="33" t="s">
        <v>1272</v>
      </c>
      <c r="B174" s="31">
        <v>119</v>
      </c>
      <c r="C174" s="34" t="s">
        <v>978</v>
      </c>
      <c r="D174" s="34" t="s">
        <v>978</v>
      </c>
      <c r="E174" s="31" t="s">
        <v>78</v>
      </c>
      <c r="F174" s="38">
        <v>3.2</v>
      </c>
    </row>
    <row r="175" spans="1:6" s="29" customFormat="1" ht="15" customHeight="1" x14ac:dyDescent="0.25">
      <c r="A175" s="33" t="s">
        <v>1273</v>
      </c>
      <c r="B175" s="31">
        <v>65</v>
      </c>
      <c r="C175" s="34">
        <v>900</v>
      </c>
      <c r="D175" s="34">
        <v>900</v>
      </c>
      <c r="E175" s="31" t="s">
        <v>78</v>
      </c>
      <c r="F175" s="38">
        <v>3.3</v>
      </c>
    </row>
    <row r="176" spans="1:6" s="29" customFormat="1" ht="15" customHeight="1" x14ac:dyDescent="0.25">
      <c r="A176" s="33" t="s">
        <v>1274</v>
      </c>
      <c r="B176" s="31">
        <v>140</v>
      </c>
      <c r="C176" s="34">
        <v>1800</v>
      </c>
      <c r="D176" s="34">
        <v>1800</v>
      </c>
      <c r="E176" s="31" t="s">
        <v>78</v>
      </c>
      <c r="F176" s="38">
        <f>(1500*12)/400000*100</f>
        <v>4.5</v>
      </c>
    </row>
    <row r="177" spans="1:6" s="29" customFormat="1" ht="15" customHeight="1" x14ac:dyDescent="0.25">
      <c r="A177" s="33" t="s">
        <v>1275</v>
      </c>
      <c r="B177" s="31">
        <v>61</v>
      </c>
      <c r="C177" s="34">
        <v>1000</v>
      </c>
      <c r="D177" s="34">
        <v>1000</v>
      </c>
      <c r="E177" s="31" t="s">
        <v>78</v>
      </c>
      <c r="F177" s="31">
        <v>4.4000000000000004</v>
      </c>
    </row>
    <row r="178" spans="1:6" s="29" customFormat="1" ht="15" customHeight="1" x14ac:dyDescent="0.25">
      <c r="B178" s="31"/>
      <c r="C178" s="31"/>
      <c r="D178" s="31"/>
      <c r="E178" s="38"/>
      <c r="F178" s="38"/>
    </row>
    <row r="179" spans="1:6" s="29" customFormat="1" ht="15" customHeight="1" x14ac:dyDescent="0.25">
      <c r="A179" s="30" t="s">
        <v>855</v>
      </c>
      <c r="B179" s="31"/>
      <c r="C179" s="31"/>
      <c r="D179" s="31"/>
      <c r="E179" s="38"/>
      <c r="F179" s="38"/>
    </row>
    <row r="180" spans="1:6" s="29" customFormat="1" ht="15" customHeight="1" x14ac:dyDescent="0.25">
      <c r="A180" s="33" t="s">
        <v>1170</v>
      </c>
      <c r="B180" s="51">
        <v>100</v>
      </c>
      <c r="C180" s="34">
        <v>1300</v>
      </c>
      <c r="D180" s="34">
        <v>1300</v>
      </c>
      <c r="E180" s="38" t="s">
        <v>78</v>
      </c>
      <c r="F180" s="38">
        <v>4.7</v>
      </c>
    </row>
    <row r="181" spans="1:6" s="29" customFormat="1" ht="15" customHeight="1" x14ac:dyDescent="0.25">
      <c r="A181" s="33" t="s">
        <v>1220</v>
      </c>
      <c r="B181" s="51">
        <v>134</v>
      </c>
      <c r="C181" s="34">
        <v>700</v>
      </c>
      <c r="D181" s="34">
        <v>700</v>
      </c>
      <c r="E181" s="38" t="s">
        <v>78</v>
      </c>
      <c r="F181" s="38">
        <v>3.4</v>
      </c>
    </row>
    <row r="182" spans="1:6" s="29" customFormat="1" ht="15" customHeight="1" x14ac:dyDescent="0.25">
      <c r="A182" s="33" t="s">
        <v>2698</v>
      </c>
      <c r="B182" s="51">
        <v>136</v>
      </c>
      <c r="C182" s="34" t="s">
        <v>12</v>
      </c>
      <c r="D182" s="34">
        <v>1300</v>
      </c>
      <c r="E182" s="38" t="s">
        <v>14</v>
      </c>
      <c r="F182" s="38">
        <f>(1300*12)/300000*100</f>
        <v>5.2</v>
      </c>
    </row>
    <row r="183" spans="1:6" s="29" customFormat="1" ht="15" customHeight="1" x14ac:dyDescent="0.25">
      <c r="A183" s="33" t="s">
        <v>1276</v>
      </c>
      <c r="B183" s="31">
        <v>115</v>
      </c>
      <c r="C183" s="34">
        <v>1300</v>
      </c>
      <c r="D183" s="34">
        <v>1300</v>
      </c>
      <c r="E183" s="38" t="s">
        <v>78</v>
      </c>
      <c r="F183" s="31">
        <v>5.2</v>
      </c>
    </row>
    <row r="184" spans="1:6" s="29" customFormat="1" ht="15" customHeight="1" x14ac:dyDescent="0.25">
      <c r="A184" s="33" t="s">
        <v>1277</v>
      </c>
      <c r="B184" s="31">
        <v>66</v>
      </c>
      <c r="C184" s="34" t="s">
        <v>1211</v>
      </c>
      <c r="D184" s="34" t="s">
        <v>2699</v>
      </c>
      <c r="E184" s="38">
        <f>(900-800)/800*100</f>
        <v>12.5</v>
      </c>
      <c r="F184" s="38">
        <f>(900*12)/360000*100</f>
        <v>3</v>
      </c>
    </row>
    <row r="185" spans="1:6" s="29" customFormat="1" ht="15" customHeight="1" x14ac:dyDescent="0.25">
      <c r="A185" s="33" t="s">
        <v>1278</v>
      </c>
      <c r="B185" s="31">
        <v>138</v>
      </c>
      <c r="C185" s="34" t="s">
        <v>941</v>
      </c>
      <c r="D185" s="34" t="s">
        <v>978</v>
      </c>
      <c r="E185" s="38">
        <f>(1050-950)/950*100</f>
        <v>10.526315789473683</v>
      </c>
      <c r="F185" s="38">
        <f>(1050*12)/400000*100</f>
        <v>3.15</v>
      </c>
    </row>
    <row r="186" spans="1:6" s="29" customFormat="1" ht="15" customHeight="1" x14ac:dyDescent="0.25">
      <c r="A186" s="33" t="s">
        <v>1279</v>
      </c>
      <c r="B186" s="31">
        <v>100</v>
      </c>
      <c r="C186" s="31">
        <v>900</v>
      </c>
      <c r="D186" s="31">
        <v>900</v>
      </c>
      <c r="E186" s="38" t="s">
        <v>78</v>
      </c>
      <c r="F186" s="38">
        <v>3.3</v>
      </c>
    </row>
    <row r="187" spans="1:6" s="29" customFormat="1" ht="15" customHeight="1" x14ac:dyDescent="0.25">
      <c r="A187" s="33" t="s">
        <v>1280</v>
      </c>
      <c r="B187" s="32">
        <v>76</v>
      </c>
      <c r="C187" s="31">
        <v>800</v>
      </c>
      <c r="D187" s="31">
        <v>800</v>
      </c>
      <c r="E187" s="38" t="s">
        <v>78</v>
      </c>
      <c r="F187" s="38">
        <v>3.2</v>
      </c>
    </row>
    <row r="188" spans="1:6" s="29" customFormat="1" ht="15" customHeight="1" x14ac:dyDescent="0.25">
      <c r="A188" s="33" t="s">
        <v>1281</v>
      </c>
      <c r="B188" s="31">
        <v>108</v>
      </c>
      <c r="C188" s="34" t="s">
        <v>1040</v>
      </c>
      <c r="D188" s="34" t="s">
        <v>1040</v>
      </c>
      <c r="E188" s="38" t="s">
        <v>78</v>
      </c>
      <c r="F188" s="38">
        <v>4.9000000000000004</v>
      </c>
    </row>
    <row r="189" spans="1:6" s="29" customFormat="1" ht="15" customHeight="1" x14ac:dyDescent="0.25">
      <c r="A189" s="40"/>
      <c r="B189" s="31"/>
      <c r="C189" s="34"/>
      <c r="D189" s="34"/>
      <c r="E189" s="38"/>
      <c r="F189" s="38"/>
    </row>
    <row r="190" spans="1:6" s="29" customFormat="1" ht="15" customHeight="1" x14ac:dyDescent="0.25">
      <c r="A190" s="30" t="s">
        <v>867</v>
      </c>
      <c r="B190" s="31"/>
      <c r="C190" s="31"/>
      <c r="D190" s="31"/>
      <c r="E190" s="38"/>
      <c r="F190" s="38"/>
    </row>
    <row r="191" spans="1:6" s="29" customFormat="1" ht="15" customHeight="1" x14ac:dyDescent="0.25">
      <c r="A191" s="33" t="s">
        <v>1282</v>
      </c>
      <c r="B191" s="31">
        <v>172</v>
      </c>
      <c r="C191" s="34" t="s">
        <v>1283</v>
      </c>
      <c r="D191" s="34" t="s">
        <v>1283</v>
      </c>
      <c r="E191" s="38" t="s">
        <v>78</v>
      </c>
      <c r="F191" s="38">
        <v>3.1</v>
      </c>
    </row>
    <row r="192" spans="1:6" s="29" customFormat="1" ht="15" customHeight="1" x14ac:dyDescent="0.25">
      <c r="A192" s="33" t="s">
        <v>1284</v>
      </c>
      <c r="B192" s="31">
        <v>125</v>
      </c>
      <c r="C192" s="34">
        <v>1800</v>
      </c>
      <c r="D192" s="34">
        <v>1800</v>
      </c>
      <c r="E192" s="31" t="s">
        <v>78</v>
      </c>
      <c r="F192" s="38">
        <v>3.8</v>
      </c>
    </row>
    <row r="193" spans="1:6" s="29" customFormat="1" ht="15" customHeight="1" x14ac:dyDescent="0.25">
      <c r="A193" s="33" t="s">
        <v>1285</v>
      </c>
      <c r="B193" s="31">
        <v>106</v>
      </c>
      <c r="C193" s="34" t="s">
        <v>1286</v>
      </c>
      <c r="D193" s="34" t="s">
        <v>1286</v>
      </c>
      <c r="E193" s="31" t="s">
        <v>78</v>
      </c>
      <c r="F193" s="38">
        <v>2.7</v>
      </c>
    </row>
    <row r="194" spans="1:6" s="29" customFormat="1" ht="15" customHeight="1" x14ac:dyDescent="0.25">
      <c r="A194" s="33" t="s">
        <v>1287</v>
      </c>
      <c r="B194" s="31">
        <v>130</v>
      </c>
      <c r="C194" s="31" t="s">
        <v>1288</v>
      </c>
      <c r="D194" s="31" t="s">
        <v>1288</v>
      </c>
      <c r="E194" s="31" t="s">
        <v>78</v>
      </c>
      <c r="F194" s="38">
        <v>3</v>
      </c>
    </row>
    <row r="195" spans="1:6" s="29" customFormat="1" ht="15" customHeight="1" x14ac:dyDescent="0.25">
      <c r="A195" s="33" t="s">
        <v>1289</v>
      </c>
      <c r="B195" s="31">
        <v>126</v>
      </c>
      <c r="C195" s="34">
        <v>1500</v>
      </c>
      <c r="D195" s="34">
        <v>1500</v>
      </c>
      <c r="E195" s="31" t="s">
        <v>78</v>
      </c>
      <c r="F195" s="38">
        <v>3.3</v>
      </c>
    </row>
    <row r="196" spans="1:6" s="29" customFormat="1" ht="15" customHeight="1" x14ac:dyDescent="0.25">
      <c r="A196" s="33" t="s">
        <v>1290</v>
      </c>
      <c r="B196" s="31">
        <v>132</v>
      </c>
      <c r="C196" s="34">
        <v>1700</v>
      </c>
      <c r="D196" s="34">
        <v>1700</v>
      </c>
      <c r="E196" s="31" t="s">
        <v>78</v>
      </c>
      <c r="F196" s="38">
        <v>3.8</v>
      </c>
    </row>
    <row r="197" spans="1:6" s="29" customFormat="1" ht="15" customHeight="1" x14ac:dyDescent="0.25">
      <c r="A197" s="33" t="s">
        <v>1291</v>
      </c>
      <c r="B197" s="31">
        <v>96</v>
      </c>
      <c r="C197" s="31" t="s">
        <v>1292</v>
      </c>
      <c r="D197" s="31" t="s">
        <v>1292</v>
      </c>
      <c r="E197" s="31" t="s">
        <v>78</v>
      </c>
      <c r="F197" s="38">
        <v>3.2</v>
      </c>
    </row>
    <row r="198" spans="1:6" s="29" customFormat="1" ht="15" customHeight="1" x14ac:dyDescent="0.25">
      <c r="A198" s="33" t="s">
        <v>1293</v>
      </c>
      <c r="B198" s="32">
        <v>124</v>
      </c>
      <c r="C198" s="34">
        <v>1500</v>
      </c>
      <c r="D198" s="34">
        <v>1500</v>
      </c>
      <c r="E198" s="31" t="s">
        <v>78</v>
      </c>
      <c r="F198" s="38">
        <v>3.3</v>
      </c>
    </row>
    <row r="199" spans="1:6" s="29" customFormat="1" ht="15" customHeight="1" x14ac:dyDescent="0.25">
      <c r="A199" s="33" t="s">
        <v>1294</v>
      </c>
      <c r="B199" s="31">
        <v>150</v>
      </c>
      <c r="C199" s="34" t="s">
        <v>1003</v>
      </c>
      <c r="D199" s="34" t="s">
        <v>1003</v>
      </c>
      <c r="E199" s="31" t="s">
        <v>78</v>
      </c>
      <c r="F199" s="38">
        <v>3.5</v>
      </c>
    </row>
    <row r="200" spans="1:6" s="29" customFormat="1" ht="15" customHeight="1" x14ac:dyDescent="0.25">
      <c r="A200" s="33" t="s">
        <v>1295</v>
      </c>
      <c r="B200" s="31">
        <v>116</v>
      </c>
      <c r="C200" s="34">
        <v>1800</v>
      </c>
      <c r="D200" s="34">
        <v>1800</v>
      </c>
      <c r="E200" s="31" t="s">
        <v>78</v>
      </c>
      <c r="F200" s="38">
        <v>2.8</v>
      </c>
    </row>
    <row r="201" spans="1:6" s="29" customFormat="1" ht="15" customHeight="1" x14ac:dyDescent="0.25">
      <c r="A201" s="33" t="s">
        <v>1296</v>
      </c>
      <c r="B201" s="31">
        <v>127</v>
      </c>
      <c r="C201" s="31" t="s">
        <v>1133</v>
      </c>
      <c r="D201" s="31" t="s">
        <v>1133</v>
      </c>
      <c r="E201" s="31" t="s">
        <v>78</v>
      </c>
      <c r="F201" s="38">
        <v>2.7</v>
      </c>
    </row>
    <row r="202" spans="1:6" s="29" customFormat="1" ht="15" customHeight="1" x14ac:dyDescent="0.25">
      <c r="A202" s="33" t="s">
        <v>1297</v>
      </c>
      <c r="B202" s="32">
        <v>114</v>
      </c>
      <c r="C202" s="34">
        <v>1500</v>
      </c>
      <c r="D202" s="34">
        <v>1500</v>
      </c>
      <c r="E202" s="31" t="s">
        <v>78</v>
      </c>
      <c r="F202" s="38">
        <v>3.4</v>
      </c>
    </row>
    <row r="203" spans="1:6" s="29" customFormat="1" ht="15" customHeight="1" x14ac:dyDescent="0.25">
      <c r="A203" s="33" t="s">
        <v>1298</v>
      </c>
      <c r="B203" s="31">
        <v>140</v>
      </c>
      <c r="C203" s="31" t="s">
        <v>864</v>
      </c>
      <c r="D203" s="31" t="s">
        <v>864</v>
      </c>
      <c r="E203" s="31" t="s">
        <v>78</v>
      </c>
      <c r="F203" s="38">
        <v>3.2</v>
      </c>
    </row>
    <row r="204" spans="1:6" s="29" customFormat="1" ht="15" customHeight="1" x14ac:dyDescent="0.25">
      <c r="A204" s="33" t="s">
        <v>1299</v>
      </c>
      <c r="B204" s="32">
        <v>120</v>
      </c>
      <c r="C204" s="34">
        <v>1500</v>
      </c>
      <c r="D204" s="34">
        <v>1500</v>
      </c>
      <c r="E204" s="31" t="s">
        <v>78</v>
      </c>
      <c r="F204" s="38">
        <v>2.2000000000000002</v>
      </c>
    </row>
    <row r="205" spans="1:6" s="29" customFormat="1" ht="15" customHeight="1" x14ac:dyDescent="0.25">
      <c r="A205" s="33" t="s">
        <v>1160</v>
      </c>
      <c r="B205" s="31">
        <v>149</v>
      </c>
      <c r="C205" s="31" t="s">
        <v>1288</v>
      </c>
      <c r="D205" s="31" t="s">
        <v>1288</v>
      </c>
      <c r="E205" s="31" t="s">
        <v>78</v>
      </c>
      <c r="F205" s="38">
        <v>3.3</v>
      </c>
    </row>
    <row r="206" spans="1:6" s="29" customFormat="1" ht="15" customHeight="1" x14ac:dyDescent="0.25">
      <c r="A206" s="33" t="s">
        <v>1300</v>
      </c>
      <c r="B206" s="32">
        <v>127</v>
      </c>
      <c r="C206" s="34">
        <v>1500</v>
      </c>
      <c r="D206" s="34">
        <v>1500</v>
      </c>
      <c r="E206" s="31" t="s">
        <v>78</v>
      </c>
      <c r="F206" s="38">
        <v>2.2000000000000002</v>
      </c>
    </row>
    <row r="207" spans="1:6" s="29" customFormat="1" ht="15" customHeight="1" x14ac:dyDescent="0.25">
      <c r="A207" s="33" t="s">
        <v>1301</v>
      </c>
      <c r="B207" s="31">
        <v>125</v>
      </c>
      <c r="C207" s="31" t="s">
        <v>1144</v>
      </c>
      <c r="D207" s="31" t="s">
        <v>1144</v>
      </c>
      <c r="E207" s="31" t="s">
        <v>78</v>
      </c>
      <c r="F207" s="38">
        <v>3.8</v>
      </c>
    </row>
    <row r="208" spans="1:6" s="29" customFormat="1" ht="15" customHeight="1" x14ac:dyDescent="0.25">
      <c r="A208" s="33" t="s">
        <v>1302</v>
      </c>
      <c r="B208" s="31">
        <v>121</v>
      </c>
      <c r="C208" s="31" t="s">
        <v>891</v>
      </c>
      <c r="D208" s="31" t="s">
        <v>891</v>
      </c>
      <c r="E208" s="31" t="s">
        <v>78</v>
      </c>
      <c r="F208" s="38">
        <v>3.6</v>
      </c>
    </row>
    <row r="209" spans="1:6" s="29" customFormat="1" ht="15" customHeight="1" x14ac:dyDescent="0.25">
      <c r="A209" s="33" t="s">
        <v>1303</v>
      </c>
      <c r="B209" s="32">
        <v>120.77</v>
      </c>
      <c r="C209" s="34">
        <v>1500</v>
      </c>
      <c r="D209" s="34">
        <v>1500</v>
      </c>
      <c r="E209" s="31" t="s">
        <v>78</v>
      </c>
      <c r="F209" s="38">
        <v>3.6</v>
      </c>
    </row>
    <row r="210" spans="1:6" s="29" customFormat="1" ht="15" customHeight="1" x14ac:dyDescent="0.25">
      <c r="A210" s="33" t="s">
        <v>1304</v>
      </c>
      <c r="B210" s="31">
        <v>115</v>
      </c>
      <c r="C210" s="31" t="s">
        <v>838</v>
      </c>
      <c r="D210" s="31" t="s">
        <v>838</v>
      </c>
      <c r="E210" s="31" t="s">
        <v>78</v>
      </c>
      <c r="F210" s="38">
        <v>3.3</v>
      </c>
    </row>
    <row r="211" spans="1:6" s="29" customFormat="1" ht="15" customHeight="1" x14ac:dyDescent="0.25">
      <c r="A211" s="33" t="s">
        <v>1305</v>
      </c>
      <c r="B211" s="31">
        <v>134</v>
      </c>
      <c r="C211" s="34">
        <v>1600</v>
      </c>
      <c r="D211" s="34">
        <v>1600</v>
      </c>
      <c r="E211" s="31" t="s">
        <v>78</v>
      </c>
      <c r="F211" s="38">
        <v>3.4</v>
      </c>
    </row>
    <row r="212" spans="1:6" s="29" customFormat="1" ht="15" customHeight="1" x14ac:dyDescent="0.25">
      <c r="A212" s="33" t="s">
        <v>1306</v>
      </c>
      <c r="B212" s="32">
        <v>148</v>
      </c>
      <c r="C212" s="34">
        <v>1600</v>
      </c>
      <c r="D212" s="34">
        <v>1600</v>
      </c>
      <c r="E212" s="31" t="s">
        <v>78</v>
      </c>
      <c r="F212" s="38">
        <v>3.3</v>
      </c>
    </row>
    <row r="213" spans="1:6" s="29" customFormat="1" ht="15" customHeight="1" x14ac:dyDescent="0.25">
      <c r="A213" s="33" t="s">
        <v>1307</v>
      </c>
      <c r="B213" s="31">
        <v>128</v>
      </c>
      <c r="C213" s="34">
        <v>1650</v>
      </c>
      <c r="D213" s="34">
        <v>1650</v>
      </c>
      <c r="E213" s="31" t="s">
        <v>78</v>
      </c>
      <c r="F213" s="38">
        <v>3</v>
      </c>
    </row>
    <row r="214" spans="1:6" s="29" customFormat="1" ht="15" customHeight="1" x14ac:dyDescent="0.25">
      <c r="A214" s="33" t="s">
        <v>1308</v>
      </c>
      <c r="B214" s="32">
        <v>149</v>
      </c>
      <c r="C214" s="34">
        <v>1200</v>
      </c>
      <c r="D214" s="34">
        <v>1200</v>
      </c>
      <c r="E214" s="31" t="s">
        <v>78</v>
      </c>
      <c r="F214" s="38">
        <v>2.8</v>
      </c>
    </row>
    <row r="215" spans="1:6" s="29" customFormat="1" ht="15" customHeight="1" x14ac:dyDescent="0.25">
      <c r="A215" s="33" t="s">
        <v>1309</v>
      </c>
      <c r="B215" s="32">
        <v>154</v>
      </c>
      <c r="C215" s="34">
        <v>1500</v>
      </c>
      <c r="D215" s="34">
        <v>1500</v>
      </c>
      <c r="E215" s="31" t="s">
        <v>78</v>
      </c>
      <c r="F215" s="38">
        <v>3.2</v>
      </c>
    </row>
    <row r="216" spans="1:6" s="29" customFormat="1" ht="15" customHeight="1" x14ac:dyDescent="0.25">
      <c r="A216" s="33" t="s">
        <v>1310</v>
      </c>
      <c r="B216" s="32">
        <v>120</v>
      </c>
      <c r="C216" s="34">
        <v>2000</v>
      </c>
      <c r="D216" s="34">
        <v>2000</v>
      </c>
      <c r="E216" s="31" t="s">
        <v>78</v>
      </c>
      <c r="F216" s="38">
        <v>3.8</v>
      </c>
    </row>
    <row r="217" spans="1:6" s="29" customFormat="1" ht="15" customHeight="1" x14ac:dyDescent="0.25">
      <c r="A217" s="33" t="s">
        <v>1311</v>
      </c>
      <c r="B217" s="31">
        <v>175</v>
      </c>
      <c r="C217" s="31" t="s">
        <v>897</v>
      </c>
      <c r="D217" s="31" t="s">
        <v>897</v>
      </c>
      <c r="E217" s="31" t="s">
        <v>78</v>
      </c>
      <c r="F217" s="38">
        <v>2.8</v>
      </c>
    </row>
    <row r="218" spans="1:6" s="29" customFormat="1" ht="15" customHeight="1" x14ac:dyDescent="0.25">
      <c r="A218" s="33" t="s">
        <v>1312</v>
      </c>
      <c r="B218" s="31">
        <v>119</v>
      </c>
      <c r="C218" s="34">
        <v>1100</v>
      </c>
      <c r="D218" s="34">
        <v>1100</v>
      </c>
      <c r="E218" s="31" t="s">
        <v>78</v>
      </c>
      <c r="F218" s="38">
        <v>2.6</v>
      </c>
    </row>
    <row r="219" spans="1:6" s="29" customFormat="1" ht="15" customHeight="1" x14ac:dyDescent="0.25">
      <c r="A219" s="33" t="s">
        <v>1313</v>
      </c>
      <c r="B219" s="31">
        <v>147</v>
      </c>
      <c r="C219" s="34">
        <v>2200</v>
      </c>
      <c r="D219" s="34">
        <v>2200</v>
      </c>
      <c r="E219" s="31" t="s">
        <v>78</v>
      </c>
      <c r="F219" s="38">
        <v>4</v>
      </c>
    </row>
    <row r="220" spans="1:6" s="29" customFormat="1" ht="15" customHeight="1" x14ac:dyDescent="0.25">
      <c r="A220" s="33" t="s">
        <v>1314</v>
      </c>
      <c r="B220" s="32">
        <v>108</v>
      </c>
      <c r="C220" s="34">
        <v>1300</v>
      </c>
      <c r="D220" s="34">
        <v>1300</v>
      </c>
      <c r="E220" s="31" t="s">
        <v>78</v>
      </c>
      <c r="F220" s="38">
        <v>2.5</v>
      </c>
    </row>
    <row r="221" spans="1:6" s="29" customFormat="1" ht="15" customHeight="1" x14ac:dyDescent="0.25">
      <c r="A221" s="33" t="s">
        <v>1315</v>
      </c>
      <c r="B221" s="32">
        <v>95</v>
      </c>
      <c r="C221" s="34">
        <v>1300</v>
      </c>
      <c r="D221" s="34">
        <v>1300</v>
      </c>
      <c r="E221" s="31" t="s">
        <v>78</v>
      </c>
      <c r="F221" s="38">
        <v>2.5</v>
      </c>
    </row>
    <row r="222" spans="1:6" s="29" customFormat="1" ht="15" customHeight="1" x14ac:dyDescent="0.25">
      <c r="A222" s="33" t="s">
        <v>1316</v>
      </c>
      <c r="B222" s="32">
        <v>78</v>
      </c>
      <c r="C222" s="34" t="s">
        <v>1156</v>
      </c>
      <c r="D222" s="34" t="s">
        <v>1156</v>
      </c>
      <c r="E222" s="31" t="s">
        <v>78</v>
      </c>
      <c r="F222" s="38">
        <v>4</v>
      </c>
    </row>
    <row r="223" spans="1:6" s="29" customFormat="1" ht="15" customHeight="1" x14ac:dyDescent="0.25">
      <c r="A223" s="33" t="s">
        <v>1317</v>
      </c>
      <c r="B223" s="31">
        <v>114</v>
      </c>
      <c r="C223" s="34">
        <v>1300</v>
      </c>
      <c r="D223" s="34">
        <v>1300</v>
      </c>
      <c r="E223" s="31" t="s">
        <v>78</v>
      </c>
      <c r="F223" s="38">
        <v>2.8</v>
      </c>
    </row>
    <row r="224" spans="1:6" s="29" customFormat="1" ht="15" customHeight="1" x14ac:dyDescent="0.25">
      <c r="A224" s="33" t="s">
        <v>1318</v>
      </c>
      <c r="B224" s="31">
        <v>81</v>
      </c>
      <c r="C224" s="31">
        <v>900</v>
      </c>
      <c r="D224" s="31">
        <v>900</v>
      </c>
      <c r="E224" s="31" t="s">
        <v>78</v>
      </c>
      <c r="F224" s="38">
        <v>3.2</v>
      </c>
    </row>
    <row r="225" spans="1:6" s="29" customFormat="1" ht="15" customHeight="1" x14ac:dyDescent="0.25">
      <c r="A225" s="33" t="s">
        <v>1319</v>
      </c>
      <c r="B225" s="31">
        <v>97</v>
      </c>
      <c r="C225" s="34">
        <v>1800</v>
      </c>
      <c r="D225" s="34">
        <v>1800</v>
      </c>
      <c r="E225" s="31" t="s">
        <v>78</v>
      </c>
      <c r="F225" s="38">
        <v>3.7</v>
      </c>
    </row>
    <row r="226" spans="1:6" s="29" customFormat="1" ht="15" customHeight="1" x14ac:dyDescent="0.25">
      <c r="A226" s="33" t="s">
        <v>1320</v>
      </c>
      <c r="B226" s="32">
        <v>114</v>
      </c>
      <c r="C226" s="34">
        <v>1350</v>
      </c>
      <c r="D226" s="34">
        <v>1350</v>
      </c>
      <c r="E226" s="31" t="s">
        <v>78</v>
      </c>
      <c r="F226" s="38">
        <v>2.5</v>
      </c>
    </row>
    <row r="227" spans="1:6" s="29" customFormat="1" ht="15" customHeight="1" x14ac:dyDescent="0.25">
      <c r="A227" s="33" t="s">
        <v>1321</v>
      </c>
      <c r="B227" s="32">
        <v>110</v>
      </c>
      <c r="C227" s="34" t="s">
        <v>1018</v>
      </c>
      <c r="D227" s="34" t="s">
        <v>1018</v>
      </c>
      <c r="E227" s="31" t="s">
        <v>78</v>
      </c>
      <c r="F227" s="38">
        <v>3.9</v>
      </c>
    </row>
    <row r="228" spans="1:6" s="29" customFormat="1" ht="15" customHeight="1" x14ac:dyDescent="0.25">
      <c r="A228" s="33" t="s">
        <v>1322</v>
      </c>
      <c r="B228" s="32">
        <v>144</v>
      </c>
      <c r="C228" s="34">
        <v>1000</v>
      </c>
      <c r="D228" s="34">
        <v>1000</v>
      </c>
      <c r="E228" s="31" t="s">
        <v>78</v>
      </c>
      <c r="F228" s="38">
        <v>2.4</v>
      </c>
    </row>
    <row r="229" spans="1:6" s="29" customFormat="1" ht="15" customHeight="1" x14ac:dyDescent="0.25">
      <c r="A229" s="33" t="s">
        <v>1323</v>
      </c>
      <c r="B229" s="32">
        <v>124</v>
      </c>
      <c r="C229" s="34">
        <v>1500</v>
      </c>
      <c r="D229" s="34">
        <v>1500</v>
      </c>
      <c r="E229" s="31" t="s">
        <v>78</v>
      </c>
      <c r="F229" s="38">
        <v>3.8</v>
      </c>
    </row>
    <row r="230" spans="1:6" s="29" customFormat="1" ht="15" customHeight="1" x14ac:dyDescent="0.25">
      <c r="A230" s="33" t="s">
        <v>991</v>
      </c>
      <c r="B230" s="32">
        <v>91</v>
      </c>
      <c r="C230" s="34">
        <v>1200</v>
      </c>
      <c r="D230" s="34">
        <v>1200</v>
      </c>
      <c r="E230" s="31" t="s">
        <v>78</v>
      </c>
      <c r="F230" s="38">
        <v>2.9</v>
      </c>
    </row>
    <row r="231" spans="1:6" s="29" customFormat="1" ht="15" customHeight="1" x14ac:dyDescent="0.25">
      <c r="A231" s="33" t="s">
        <v>1324</v>
      </c>
      <c r="B231" s="31">
        <v>99</v>
      </c>
      <c r="C231" s="34">
        <v>1500</v>
      </c>
      <c r="D231" s="34">
        <v>1500</v>
      </c>
      <c r="E231" s="31" t="s">
        <v>78</v>
      </c>
      <c r="F231" s="38">
        <v>2.9</v>
      </c>
    </row>
    <row r="232" spans="1:6" s="29" customFormat="1" ht="15" customHeight="1" x14ac:dyDescent="0.25">
      <c r="A232" s="33" t="s">
        <v>1325</v>
      </c>
      <c r="B232" s="32">
        <v>63</v>
      </c>
      <c r="C232" s="34" t="s">
        <v>1034</v>
      </c>
      <c r="D232" s="34" t="s">
        <v>1034</v>
      </c>
      <c r="E232" s="31" t="s">
        <v>78</v>
      </c>
      <c r="F232" s="38">
        <v>2.5</v>
      </c>
    </row>
    <row r="233" spans="1:6" s="29" customFormat="1" ht="15" customHeight="1" x14ac:dyDescent="0.25">
      <c r="B233" s="32"/>
      <c r="C233" s="34"/>
      <c r="D233" s="34"/>
      <c r="E233" s="41"/>
      <c r="F233" s="38"/>
    </row>
    <row r="234" spans="1:6" s="29" customFormat="1" ht="15" customHeight="1" x14ac:dyDescent="0.25">
      <c r="A234" s="30" t="s">
        <v>1004</v>
      </c>
      <c r="B234" s="32"/>
      <c r="C234" s="34"/>
      <c r="D234" s="34"/>
      <c r="E234" s="41"/>
      <c r="F234" s="38"/>
    </row>
    <row r="235" spans="1:6" s="29" customFormat="1" ht="15" customHeight="1" x14ac:dyDescent="0.25">
      <c r="A235" s="33" t="s">
        <v>1326</v>
      </c>
      <c r="B235" s="32">
        <v>133</v>
      </c>
      <c r="C235" s="34">
        <v>1200</v>
      </c>
      <c r="D235" s="34">
        <v>1200</v>
      </c>
      <c r="E235" s="41" t="s">
        <v>78</v>
      </c>
      <c r="F235" s="38">
        <v>3.6</v>
      </c>
    </row>
    <row r="236" spans="1:6" s="29" customFormat="1" ht="15" customHeight="1" x14ac:dyDescent="0.25">
      <c r="B236" s="32"/>
      <c r="C236" s="34"/>
      <c r="D236" s="34"/>
      <c r="E236" s="41"/>
      <c r="F236" s="38"/>
    </row>
    <row r="237" spans="1:6" s="29" customFormat="1" ht="15" customHeight="1" x14ac:dyDescent="0.25">
      <c r="A237" s="30" t="s">
        <v>1008</v>
      </c>
      <c r="B237" s="32"/>
      <c r="C237" s="34"/>
      <c r="D237" s="34"/>
      <c r="E237" s="41"/>
      <c r="F237" s="38"/>
    </row>
    <row r="238" spans="1:6" s="29" customFormat="1" ht="15" customHeight="1" x14ac:dyDescent="0.25">
      <c r="A238" s="33" t="s">
        <v>1212</v>
      </c>
      <c r="B238" s="32">
        <v>98</v>
      </c>
      <c r="C238" s="34" t="s">
        <v>12</v>
      </c>
      <c r="D238" s="34">
        <v>1500</v>
      </c>
      <c r="E238" s="41" t="s">
        <v>14</v>
      </c>
      <c r="F238" s="38">
        <f>(1500*12)/280000*100</f>
        <v>6.4285714285714279</v>
      </c>
    </row>
    <row r="239" spans="1:6" s="29" customFormat="1" ht="15" customHeight="1" x14ac:dyDescent="0.25">
      <c r="B239" s="32"/>
      <c r="C239" s="34"/>
      <c r="D239" s="34"/>
      <c r="E239" s="41"/>
      <c r="F239" s="38"/>
    </row>
    <row r="240" spans="1:6" s="18" customFormat="1" ht="15" customHeight="1" x14ac:dyDescent="0.25">
      <c r="A240" s="15" t="s">
        <v>1895</v>
      </c>
      <c r="B240" s="16"/>
      <c r="C240" s="16"/>
      <c r="D240" s="16"/>
      <c r="E240" s="59"/>
      <c r="F240" s="17"/>
    </row>
    <row r="241" spans="1:6" s="18" customFormat="1" ht="15" customHeight="1" x14ac:dyDescent="0.25">
      <c r="A241" s="19" t="s">
        <v>1896</v>
      </c>
      <c r="B241" s="16">
        <v>103</v>
      </c>
      <c r="C241" s="20" t="s">
        <v>1243</v>
      </c>
      <c r="D241" s="20">
        <v>1000</v>
      </c>
      <c r="E241" s="17">
        <v>8.1</v>
      </c>
      <c r="F241" s="16">
        <v>4.0999999999999996</v>
      </c>
    </row>
    <row r="242" spans="1:6" s="18" customFormat="1" ht="15" customHeight="1" x14ac:dyDescent="0.25">
      <c r="A242" s="19" t="s">
        <v>1897</v>
      </c>
      <c r="B242" s="16">
        <v>121</v>
      </c>
      <c r="C242" s="20" t="s">
        <v>12</v>
      </c>
      <c r="D242" s="20">
        <v>1200</v>
      </c>
      <c r="E242" s="17" t="s">
        <v>14</v>
      </c>
      <c r="F242" s="16">
        <v>4.9000000000000004</v>
      </c>
    </row>
    <row r="243" spans="1:6" s="18" customFormat="1" ht="15" customHeight="1" x14ac:dyDescent="0.25">
      <c r="A243" s="19" t="s">
        <v>1898</v>
      </c>
      <c r="B243" s="16">
        <v>113</v>
      </c>
      <c r="C243" s="20" t="s">
        <v>1003</v>
      </c>
      <c r="D243" s="16" t="s">
        <v>1582</v>
      </c>
      <c r="E243" s="17">
        <v>-3.7</v>
      </c>
      <c r="F243" s="17">
        <v>3.5</v>
      </c>
    </row>
    <row r="244" spans="1:6" s="18" customFormat="1" ht="15" customHeight="1" x14ac:dyDescent="0.25">
      <c r="A244" s="19" t="s">
        <v>1899</v>
      </c>
      <c r="B244" s="16">
        <v>111</v>
      </c>
      <c r="C244" s="17" t="s">
        <v>12</v>
      </c>
      <c r="D244" s="20">
        <v>1400</v>
      </c>
      <c r="E244" s="17" t="s">
        <v>14</v>
      </c>
      <c r="F244" s="16">
        <v>2.5</v>
      </c>
    </row>
    <row r="245" spans="1:6" s="18" customFormat="1" ht="15" customHeight="1" x14ac:dyDescent="0.25">
      <c r="A245" s="19" t="s">
        <v>1900</v>
      </c>
      <c r="B245" s="16">
        <v>135</v>
      </c>
      <c r="C245" s="20" t="s">
        <v>864</v>
      </c>
      <c r="D245" s="16" t="s">
        <v>1901</v>
      </c>
      <c r="E245" s="17" t="s">
        <v>78</v>
      </c>
      <c r="F245" s="16">
        <v>4.5</v>
      </c>
    </row>
    <row r="246" spans="1:6" s="18" customFormat="1" ht="15" customHeight="1" x14ac:dyDescent="0.25">
      <c r="A246" s="19" t="s">
        <v>1902</v>
      </c>
      <c r="B246" s="16">
        <v>111</v>
      </c>
      <c r="C246" s="20">
        <v>1500</v>
      </c>
      <c r="D246" s="20">
        <v>1500</v>
      </c>
      <c r="E246" s="17" t="s">
        <v>78</v>
      </c>
      <c r="F246" s="16">
        <v>3.9</v>
      </c>
    </row>
    <row r="247" spans="1:6" s="18" customFormat="1" ht="15" customHeight="1" x14ac:dyDescent="0.25">
      <c r="A247" s="19" t="s">
        <v>1903</v>
      </c>
      <c r="B247" s="16">
        <v>101</v>
      </c>
      <c r="C247" s="20">
        <v>1800</v>
      </c>
      <c r="D247" s="20">
        <v>2000</v>
      </c>
      <c r="E247" s="17">
        <v>11.1</v>
      </c>
      <c r="F247" s="16">
        <v>2.7</v>
      </c>
    </row>
    <row r="248" spans="1:6" s="18" customFormat="1" ht="15" customHeight="1" x14ac:dyDescent="0.25">
      <c r="A248" s="19" t="s">
        <v>1904</v>
      </c>
      <c r="B248" s="16">
        <v>99</v>
      </c>
      <c r="C248" s="16" t="s">
        <v>12</v>
      </c>
      <c r="D248" s="16">
        <v>1800</v>
      </c>
      <c r="E248" s="17" t="s">
        <v>14</v>
      </c>
      <c r="F248" s="16">
        <v>5.5</v>
      </c>
    </row>
    <row r="249" spans="1:6" s="18" customFormat="1" ht="15" customHeight="1" x14ac:dyDescent="0.25">
      <c r="B249" s="16"/>
      <c r="D249" s="16"/>
      <c r="F249" s="16"/>
    </row>
    <row r="250" spans="1:6" s="29" customFormat="1" ht="15" customHeight="1" x14ac:dyDescent="0.25">
      <c r="A250" s="30" t="s">
        <v>1012</v>
      </c>
      <c r="B250" s="31"/>
      <c r="C250" s="31"/>
      <c r="D250" s="31"/>
      <c r="E250" s="38"/>
      <c r="F250" s="38"/>
    </row>
    <row r="251" spans="1:6" s="29" customFormat="1" ht="15" customHeight="1" x14ac:dyDescent="0.25">
      <c r="A251" s="33" t="s">
        <v>1327</v>
      </c>
      <c r="B251" s="31">
        <v>139</v>
      </c>
      <c r="C251" s="34">
        <v>1500</v>
      </c>
      <c r="D251" s="34">
        <v>1500</v>
      </c>
      <c r="E251" s="31" t="s">
        <v>78</v>
      </c>
      <c r="F251" s="38">
        <v>3.7</v>
      </c>
    </row>
    <row r="252" spans="1:6" s="29" customFormat="1" ht="15" customHeight="1" x14ac:dyDescent="0.25">
      <c r="A252" s="33" t="s">
        <v>1328</v>
      </c>
      <c r="B252" s="31">
        <v>103</v>
      </c>
      <c r="C252" s="34">
        <v>1100</v>
      </c>
      <c r="D252" s="34">
        <v>1100</v>
      </c>
      <c r="E252" s="31" t="s">
        <v>78</v>
      </c>
      <c r="F252" s="38">
        <v>3</v>
      </c>
    </row>
    <row r="253" spans="1:6" s="29" customFormat="1" ht="15" customHeight="1" x14ac:dyDescent="0.25">
      <c r="A253" s="33" t="s">
        <v>1329</v>
      </c>
      <c r="B253" s="32">
        <v>86</v>
      </c>
      <c r="C253" s="34">
        <v>900</v>
      </c>
      <c r="D253" s="34">
        <v>900</v>
      </c>
      <c r="E253" s="31" t="s">
        <v>78</v>
      </c>
      <c r="F253" s="38">
        <v>2.9</v>
      </c>
    </row>
    <row r="254" spans="1:6" s="29" customFormat="1" ht="15" customHeight="1" x14ac:dyDescent="0.25">
      <c r="A254" s="33" t="s">
        <v>1330</v>
      </c>
      <c r="B254" s="31">
        <v>96</v>
      </c>
      <c r="C254" s="31" t="s">
        <v>1292</v>
      </c>
      <c r="D254" s="31" t="s">
        <v>1292</v>
      </c>
      <c r="E254" s="31" t="s">
        <v>78</v>
      </c>
      <c r="F254" s="38">
        <v>3.7</v>
      </c>
    </row>
    <row r="255" spans="1:6" s="29" customFormat="1" ht="15" customHeight="1" x14ac:dyDescent="0.25">
      <c r="A255" s="33" t="s">
        <v>1331</v>
      </c>
      <c r="B255" s="32">
        <v>95</v>
      </c>
      <c r="C255" s="34">
        <v>950</v>
      </c>
      <c r="D255" s="34">
        <v>950</v>
      </c>
      <c r="E255" s="31" t="s">
        <v>78</v>
      </c>
      <c r="F255" s="38">
        <v>2.8</v>
      </c>
    </row>
    <row r="256" spans="1:6" s="29" customFormat="1" ht="15" customHeight="1" x14ac:dyDescent="0.25">
      <c r="A256" s="33" t="s">
        <v>1332</v>
      </c>
      <c r="B256" s="31">
        <v>128</v>
      </c>
      <c r="C256" s="34">
        <v>1350</v>
      </c>
      <c r="D256" s="34">
        <v>1350</v>
      </c>
      <c r="E256" s="31" t="s">
        <v>78</v>
      </c>
      <c r="F256" s="38">
        <v>3.2</v>
      </c>
    </row>
    <row r="257" spans="1:6" s="29" customFormat="1" ht="15" customHeight="1" x14ac:dyDescent="0.25">
      <c r="A257" s="33" t="s">
        <v>1333</v>
      </c>
      <c r="B257" s="31">
        <v>132</v>
      </c>
      <c r="C257" s="34">
        <v>1450</v>
      </c>
      <c r="D257" s="34">
        <v>1450</v>
      </c>
      <c r="E257" s="31" t="s">
        <v>78</v>
      </c>
      <c r="F257" s="38">
        <v>4</v>
      </c>
    </row>
    <row r="258" spans="1:6" s="29" customFormat="1" ht="15" customHeight="1" x14ac:dyDescent="0.25">
      <c r="A258" s="33" t="s">
        <v>1334</v>
      </c>
      <c r="B258" s="32">
        <v>65</v>
      </c>
      <c r="C258" s="34">
        <v>650</v>
      </c>
      <c r="D258" s="34">
        <v>650</v>
      </c>
      <c r="E258" s="38" t="s">
        <v>78</v>
      </c>
      <c r="F258" s="38">
        <v>2.1</v>
      </c>
    </row>
    <row r="259" spans="1:6" s="29" customFormat="1" ht="15" customHeight="1" x14ac:dyDescent="0.25">
      <c r="B259" s="31"/>
      <c r="C259" s="31"/>
      <c r="D259" s="31"/>
      <c r="E259" s="38"/>
      <c r="F259" s="38"/>
    </row>
    <row r="260" spans="1:6" s="29" customFormat="1" ht="15" customHeight="1" x14ac:dyDescent="0.25">
      <c r="A260" s="30" t="s">
        <v>1026</v>
      </c>
      <c r="B260" s="31"/>
      <c r="C260" s="31"/>
      <c r="D260" s="31"/>
      <c r="E260" s="38"/>
      <c r="F260" s="38"/>
    </row>
    <row r="261" spans="1:6" s="29" customFormat="1" ht="15" customHeight="1" x14ac:dyDescent="0.25">
      <c r="A261" s="33" t="s">
        <v>1335</v>
      </c>
      <c r="B261" s="31">
        <v>108</v>
      </c>
      <c r="C261" s="34" t="s">
        <v>1336</v>
      </c>
      <c r="D261" s="34" t="s">
        <v>1336</v>
      </c>
      <c r="E261" s="31" t="s">
        <v>78</v>
      </c>
      <c r="F261" s="38">
        <v>3.3</v>
      </c>
    </row>
    <row r="262" spans="1:6" s="29" customFormat="1" ht="15" customHeight="1" x14ac:dyDescent="0.25">
      <c r="A262" s="33" t="s">
        <v>1337</v>
      </c>
      <c r="B262" s="32">
        <v>114</v>
      </c>
      <c r="C262" s="34" t="s">
        <v>1144</v>
      </c>
      <c r="D262" s="34" t="s">
        <v>1144</v>
      </c>
      <c r="E262" s="31" t="s">
        <v>78</v>
      </c>
      <c r="F262" s="38">
        <v>2.9</v>
      </c>
    </row>
    <row r="263" spans="1:6" s="29" customFormat="1" ht="15" customHeight="1" x14ac:dyDescent="0.25">
      <c r="A263" s="33" t="s">
        <v>1338</v>
      </c>
      <c r="B263" s="31">
        <v>112</v>
      </c>
      <c r="C263" s="34" t="s">
        <v>1090</v>
      </c>
      <c r="D263" s="34" t="s">
        <v>1090</v>
      </c>
      <c r="E263" s="31" t="s">
        <v>78</v>
      </c>
      <c r="F263" s="38">
        <v>3</v>
      </c>
    </row>
    <row r="264" spans="1:6" s="29" customFormat="1" ht="15" customHeight="1" x14ac:dyDescent="0.25">
      <c r="A264" s="33" t="s">
        <v>1339</v>
      </c>
      <c r="B264" s="32">
        <v>106</v>
      </c>
      <c r="C264" s="34">
        <v>1600</v>
      </c>
      <c r="D264" s="34">
        <v>1600</v>
      </c>
      <c r="E264" s="31" t="s">
        <v>78</v>
      </c>
      <c r="F264" s="38">
        <v>4.5999999999999996</v>
      </c>
    </row>
    <row r="265" spans="1:6" s="29" customFormat="1" ht="15" customHeight="1" x14ac:dyDescent="0.25">
      <c r="A265" s="33" t="s">
        <v>1340</v>
      </c>
      <c r="B265" s="31">
        <v>121</v>
      </c>
      <c r="C265" s="34">
        <v>1300</v>
      </c>
      <c r="D265" s="34">
        <v>1300</v>
      </c>
      <c r="E265" s="31" t="s">
        <v>78</v>
      </c>
      <c r="F265" s="38">
        <v>2.7</v>
      </c>
    </row>
    <row r="266" spans="1:6" s="29" customFormat="1" ht="15" customHeight="1" x14ac:dyDescent="0.25">
      <c r="A266" s="33" t="s">
        <v>1341</v>
      </c>
      <c r="B266" s="32">
        <v>94</v>
      </c>
      <c r="C266" s="34">
        <v>1400</v>
      </c>
      <c r="D266" s="34">
        <v>1400</v>
      </c>
      <c r="E266" s="31" t="s">
        <v>78</v>
      </c>
      <c r="F266" s="38">
        <v>4.0999999999999996</v>
      </c>
    </row>
    <row r="267" spans="1:6" s="29" customFormat="1" ht="15" customHeight="1" x14ac:dyDescent="0.25">
      <c r="A267" s="33" t="s">
        <v>1342</v>
      </c>
      <c r="B267" s="31">
        <v>128</v>
      </c>
      <c r="C267" s="34">
        <v>2200</v>
      </c>
      <c r="D267" s="34">
        <v>2200</v>
      </c>
      <c r="E267" s="31" t="s">
        <v>78</v>
      </c>
      <c r="F267" s="38">
        <v>4.9000000000000004</v>
      </c>
    </row>
    <row r="268" spans="1:6" s="29" customFormat="1" ht="15" customHeight="1" x14ac:dyDescent="0.25">
      <c r="A268" s="33" t="s">
        <v>1343</v>
      </c>
      <c r="B268" s="31">
        <v>104</v>
      </c>
      <c r="C268" s="34">
        <v>1800</v>
      </c>
      <c r="D268" s="34">
        <v>1800</v>
      </c>
      <c r="E268" s="31" t="s">
        <v>78</v>
      </c>
      <c r="F268" s="38">
        <v>3.3</v>
      </c>
    </row>
    <row r="269" spans="1:6" s="29" customFormat="1" ht="15" customHeight="1" x14ac:dyDescent="0.25">
      <c r="A269" s="33" t="s">
        <v>1344</v>
      </c>
      <c r="B269" s="31">
        <v>114</v>
      </c>
      <c r="C269" s="34">
        <v>1700</v>
      </c>
      <c r="D269" s="34">
        <v>1700</v>
      </c>
      <c r="E269" s="31" t="s">
        <v>78</v>
      </c>
      <c r="F269" s="38">
        <v>4.0999999999999996</v>
      </c>
    </row>
    <row r="270" spans="1:6" s="29" customFormat="1" ht="15" customHeight="1" x14ac:dyDescent="0.25">
      <c r="A270" s="33" t="s">
        <v>1345</v>
      </c>
      <c r="B270" s="32">
        <v>118</v>
      </c>
      <c r="C270" s="34">
        <v>1200</v>
      </c>
      <c r="D270" s="34">
        <v>1200</v>
      </c>
      <c r="E270" s="31" t="s">
        <v>78</v>
      </c>
      <c r="F270" s="38">
        <v>2.4</v>
      </c>
    </row>
    <row r="271" spans="1:6" s="29" customFormat="1" ht="15" customHeight="1" x14ac:dyDescent="0.25">
      <c r="A271" s="33" t="s">
        <v>1346</v>
      </c>
      <c r="B271" s="32">
        <v>101</v>
      </c>
      <c r="C271" s="34">
        <v>1100</v>
      </c>
      <c r="D271" s="34">
        <v>1100</v>
      </c>
      <c r="E271" s="31" t="s">
        <v>78</v>
      </c>
      <c r="F271" s="38">
        <v>2.6</v>
      </c>
    </row>
    <row r="272" spans="1:6" s="29" customFormat="1" ht="15" customHeight="1" x14ac:dyDescent="0.25">
      <c r="A272" s="33" t="s">
        <v>1347</v>
      </c>
      <c r="B272" s="31">
        <v>107</v>
      </c>
      <c r="C272" s="34">
        <v>1800</v>
      </c>
      <c r="D272" s="34">
        <v>1800</v>
      </c>
      <c r="E272" s="31" t="s">
        <v>78</v>
      </c>
      <c r="F272" s="38">
        <v>3.7</v>
      </c>
    </row>
    <row r="273" spans="1:6" s="29" customFormat="1" ht="15" customHeight="1" x14ac:dyDescent="0.25">
      <c r="A273" s="33" t="s">
        <v>1348</v>
      </c>
      <c r="B273" s="32">
        <v>129</v>
      </c>
      <c r="C273" s="34">
        <v>1000</v>
      </c>
      <c r="D273" s="34">
        <v>1000</v>
      </c>
      <c r="E273" s="31" t="s">
        <v>78</v>
      </c>
      <c r="F273" s="38">
        <v>1.7</v>
      </c>
    </row>
    <row r="274" spans="1:6" s="29" customFormat="1" ht="15" customHeight="1" x14ac:dyDescent="0.25">
      <c r="A274" s="33" t="s">
        <v>1349</v>
      </c>
      <c r="B274" s="32">
        <v>93</v>
      </c>
      <c r="C274" s="34">
        <v>1650</v>
      </c>
      <c r="D274" s="34">
        <v>1650</v>
      </c>
      <c r="E274" s="31" t="s">
        <v>78</v>
      </c>
      <c r="F274" s="38">
        <v>3.1</v>
      </c>
    </row>
    <row r="275" spans="1:6" s="29" customFormat="1" ht="15" customHeight="1" x14ac:dyDescent="0.25">
      <c r="A275" s="33" t="s">
        <v>1350</v>
      </c>
      <c r="B275" s="31">
        <v>118</v>
      </c>
      <c r="C275" s="34">
        <v>1500</v>
      </c>
      <c r="D275" s="34">
        <v>1500</v>
      </c>
      <c r="E275" s="31" t="s">
        <v>78</v>
      </c>
      <c r="F275" s="38">
        <v>3</v>
      </c>
    </row>
    <row r="276" spans="1:6" s="29" customFormat="1" ht="15" customHeight="1" x14ac:dyDescent="0.25">
      <c r="A276" s="33" t="s">
        <v>1351</v>
      </c>
      <c r="B276" s="31">
        <v>90</v>
      </c>
      <c r="C276" s="34">
        <v>1500</v>
      </c>
      <c r="D276" s="34">
        <v>1500</v>
      </c>
      <c r="E276" s="31" t="s">
        <v>78</v>
      </c>
      <c r="F276" s="38">
        <v>3.8</v>
      </c>
    </row>
    <row r="277" spans="1:6" s="29" customFormat="1" ht="15" customHeight="1" x14ac:dyDescent="0.25">
      <c r="A277" s="33" t="s">
        <v>1352</v>
      </c>
      <c r="B277" s="31">
        <v>88</v>
      </c>
      <c r="C277" s="34" t="s">
        <v>1353</v>
      </c>
      <c r="D277" s="34" t="s">
        <v>1353</v>
      </c>
      <c r="E277" s="31" t="s">
        <v>78</v>
      </c>
      <c r="F277" s="38">
        <v>3.7</v>
      </c>
    </row>
    <row r="278" spans="1:6" s="29" customFormat="1" ht="15" customHeight="1" x14ac:dyDescent="0.25">
      <c r="A278" s="33" t="s">
        <v>1354</v>
      </c>
      <c r="B278" s="31">
        <v>157</v>
      </c>
      <c r="C278" s="34">
        <v>1700</v>
      </c>
      <c r="D278" s="34">
        <v>1700</v>
      </c>
      <c r="E278" s="31" t="s">
        <v>78</v>
      </c>
      <c r="F278" s="38">
        <v>4.0999999999999996</v>
      </c>
    </row>
    <row r="279" spans="1:6" s="29" customFormat="1" ht="15" customHeight="1" x14ac:dyDescent="0.25">
      <c r="A279" s="33" t="s">
        <v>1355</v>
      </c>
      <c r="B279" s="31">
        <v>130</v>
      </c>
      <c r="C279" s="34" t="s">
        <v>1028</v>
      </c>
      <c r="D279" s="34" t="s">
        <v>1028</v>
      </c>
      <c r="E279" s="31" t="s">
        <v>78</v>
      </c>
      <c r="F279" s="38">
        <v>2.9</v>
      </c>
    </row>
    <row r="280" spans="1:6" s="29" customFormat="1" ht="15" customHeight="1" x14ac:dyDescent="0.25">
      <c r="A280" s="33" t="s">
        <v>1356</v>
      </c>
      <c r="B280" s="31">
        <v>120</v>
      </c>
      <c r="C280" s="34">
        <v>2000</v>
      </c>
      <c r="D280" s="34">
        <v>2000</v>
      </c>
      <c r="E280" s="31" t="s">
        <v>78</v>
      </c>
      <c r="F280" s="38">
        <v>4.4000000000000004</v>
      </c>
    </row>
    <row r="281" spans="1:6" s="29" customFormat="1" ht="15" customHeight="1" x14ac:dyDescent="0.25">
      <c r="A281" s="30"/>
      <c r="B281" s="31"/>
      <c r="C281" s="31"/>
      <c r="D281" s="31"/>
      <c r="E281" s="38"/>
      <c r="F281" s="38"/>
    </row>
    <row r="282" spans="1:6" s="29" customFormat="1" ht="15" customHeight="1" x14ac:dyDescent="0.25">
      <c r="A282" s="30" t="s">
        <v>1091</v>
      </c>
      <c r="B282" s="31"/>
      <c r="C282" s="31"/>
      <c r="D282" s="31"/>
      <c r="E282" s="38"/>
      <c r="F282" s="38"/>
    </row>
    <row r="283" spans="1:6" s="29" customFormat="1" ht="15" customHeight="1" x14ac:dyDescent="0.25">
      <c r="A283" s="33" t="s">
        <v>1357</v>
      </c>
      <c r="B283" s="31">
        <v>130</v>
      </c>
      <c r="C283" s="34">
        <v>1400</v>
      </c>
      <c r="D283" s="34">
        <v>1400</v>
      </c>
      <c r="E283" s="31" t="s">
        <v>78</v>
      </c>
      <c r="F283" s="38">
        <v>3.1</v>
      </c>
    </row>
    <row r="284" spans="1:6" s="29" customFormat="1" ht="15" customHeight="1" x14ac:dyDescent="0.25">
      <c r="A284" s="33" t="s">
        <v>1111</v>
      </c>
      <c r="B284" s="31">
        <v>62</v>
      </c>
      <c r="C284" s="34">
        <v>1000</v>
      </c>
      <c r="D284" s="34">
        <v>1000</v>
      </c>
      <c r="E284" s="31" t="s">
        <v>78</v>
      </c>
      <c r="F284" s="38">
        <v>2.2000000000000002</v>
      </c>
    </row>
    <row r="285" spans="1:6" s="29" customFormat="1" ht="15" customHeight="1" x14ac:dyDescent="0.25">
      <c r="A285" s="33" t="s">
        <v>1358</v>
      </c>
      <c r="B285" s="31">
        <v>102</v>
      </c>
      <c r="C285" s="34">
        <v>1700</v>
      </c>
      <c r="D285" s="34">
        <v>1700</v>
      </c>
      <c r="E285" s="31" t="s">
        <v>78</v>
      </c>
      <c r="F285" s="38">
        <v>4.0999999999999996</v>
      </c>
    </row>
    <row r="286" spans="1:6" s="29" customFormat="1" ht="15" customHeight="1" x14ac:dyDescent="0.25">
      <c r="B286" s="31"/>
      <c r="C286" s="31"/>
      <c r="D286" s="31"/>
      <c r="E286" s="38"/>
      <c r="F286" s="38"/>
    </row>
    <row r="287" spans="1:6" s="29" customFormat="1" ht="15" customHeight="1" x14ac:dyDescent="0.25">
      <c r="A287" s="30" t="s">
        <v>1112</v>
      </c>
      <c r="B287" s="32"/>
      <c r="C287" s="34"/>
      <c r="D287" s="34"/>
      <c r="E287" s="31"/>
      <c r="F287" s="38"/>
    </row>
    <row r="288" spans="1:6" s="29" customFormat="1" ht="15" customHeight="1" x14ac:dyDescent="0.25">
      <c r="A288" s="33" t="s">
        <v>1359</v>
      </c>
      <c r="B288" s="32">
        <v>52</v>
      </c>
      <c r="C288" s="34">
        <v>850</v>
      </c>
      <c r="D288" s="34">
        <v>850</v>
      </c>
      <c r="E288" s="31" t="s">
        <v>78</v>
      </c>
      <c r="F288" s="38">
        <v>4.3</v>
      </c>
    </row>
    <row r="289" spans="1:6" s="29" customFormat="1" ht="15" customHeight="1" x14ac:dyDescent="0.25">
      <c r="B289" s="32"/>
      <c r="C289" s="34"/>
      <c r="D289" s="34"/>
      <c r="E289" s="31"/>
      <c r="F289" s="38"/>
    </row>
    <row r="290" spans="1:6" s="89" customFormat="1" ht="15" customHeight="1" x14ac:dyDescent="0.25">
      <c r="A290" s="42" t="s">
        <v>2381</v>
      </c>
      <c r="B290" s="127"/>
      <c r="C290" s="127"/>
      <c r="D290" s="127"/>
      <c r="E290" s="127"/>
      <c r="F290" s="127"/>
    </row>
    <row r="291" spans="1:6" s="89" customFormat="1" ht="15" customHeight="1" x14ac:dyDescent="0.25">
      <c r="A291" s="43" t="s">
        <v>2495</v>
      </c>
      <c r="B291" s="72">
        <v>112</v>
      </c>
      <c r="C291" s="70" t="s">
        <v>12</v>
      </c>
      <c r="D291" s="73">
        <v>1200</v>
      </c>
      <c r="E291" s="71" t="s">
        <v>14</v>
      </c>
      <c r="F291" s="71">
        <f>((1200*12)/360000*100)</f>
        <v>4</v>
      </c>
    </row>
    <row r="292" spans="1:6" s="89" customFormat="1" ht="15" customHeight="1" x14ac:dyDescent="0.25">
      <c r="A292" s="43" t="s">
        <v>2496</v>
      </c>
      <c r="B292" s="72">
        <v>135</v>
      </c>
      <c r="C292" s="70" t="s">
        <v>12</v>
      </c>
      <c r="D292" s="73">
        <v>1000</v>
      </c>
      <c r="E292" s="71" t="s">
        <v>14</v>
      </c>
      <c r="F292" s="71">
        <f>((1000*12)/450000*100)</f>
        <v>2.666666666666667</v>
      </c>
    </row>
    <row r="293" spans="1:6" s="89" customFormat="1" ht="15" customHeight="1" x14ac:dyDescent="0.25">
      <c r="A293" s="43" t="s">
        <v>2497</v>
      </c>
      <c r="B293" s="72">
        <v>128</v>
      </c>
      <c r="C293" s="70" t="s">
        <v>12</v>
      </c>
      <c r="D293" s="73">
        <v>1400</v>
      </c>
      <c r="E293" s="71" t="s">
        <v>14</v>
      </c>
      <c r="F293" s="71">
        <f>((1400*12)/360000*100)</f>
        <v>4.666666666666667</v>
      </c>
    </row>
    <row r="294" spans="1:6" s="89" customFormat="1" ht="15" customHeight="1" x14ac:dyDescent="0.25">
      <c r="A294" s="43" t="s">
        <v>2498</v>
      </c>
      <c r="B294" s="72">
        <v>111</v>
      </c>
      <c r="C294" s="70" t="s">
        <v>12</v>
      </c>
      <c r="D294" s="73" t="s">
        <v>1915</v>
      </c>
      <c r="E294" s="71" t="s">
        <v>14</v>
      </c>
      <c r="F294" s="71">
        <f>((1025*12)/380000*100)</f>
        <v>3.236842105263158</v>
      </c>
    </row>
    <row r="295" spans="1:6" s="89" customFormat="1" ht="15" customHeight="1" x14ac:dyDescent="0.25">
      <c r="A295" s="43" t="s">
        <v>2499</v>
      </c>
      <c r="B295" s="72">
        <v>142</v>
      </c>
      <c r="C295" s="70" t="s">
        <v>12</v>
      </c>
      <c r="D295" s="73">
        <v>1000</v>
      </c>
      <c r="E295" s="71" t="s">
        <v>14</v>
      </c>
      <c r="F295" s="71">
        <f>((1000*12)/470000*100)</f>
        <v>2.5531914893617018</v>
      </c>
    </row>
    <row r="296" spans="1:6" s="89" customFormat="1" ht="15" customHeight="1" x14ac:dyDescent="0.25">
      <c r="A296" s="43" t="s">
        <v>2500</v>
      </c>
      <c r="B296" s="72">
        <v>100</v>
      </c>
      <c r="C296" s="70" t="s">
        <v>12</v>
      </c>
      <c r="D296" s="73">
        <v>1050</v>
      </c>
      <c r="E296" s="71" t="s">
        <v>14</v>
      </c>
      <c r="F296" s="71">
        <f>((1050*12)/400000*100)</f>
        <v>3.15</v>
      </c>
    </row>
    <row r="297" spans="1:6" s="89" customFormat="1" ht="15" customHeight="1" x14ac:dyDescent="0.25">
      <c r="A297" s="43" t="s">
        <v>2501</v>
      </c>
      <c r="B297" s="72">
        <v>183</v>
      </c>
      <c r="C297" s="70" t="s">
        <v>12</v>
      </c>
      <c r="D297" s="73">
        <v>1200</v>
      </c>
      <c r="E297" s="71" t="s">
        <v>14</v>
      </c>
      <c r="F297" s="71">
        <f>((1200*12)/800000*100)</f>
        <v>1.7999999999999998</v>
      </c>
    </row>
    <row r="298" spans="1:6" s="89" customFormat="1" ht="15" customHeight="1" x14ac:dyDescent="0.25">
      <c r="A298" s="43" t="s">
        <v>2502</v>
      </c>
      <c r="B298" s="72">
        <v>143</v>
      </c>
      <c r="C298" s="70" t="s">
        <v>12</v>
      </c>
      <c r="D298" s="73">
        <v>1500</v>
      </c>
      <c r="E298" s="71" t="s">
        <v>14</v>
      </c>
      <c r="F298" s="71">
        <f>((1500*12)/425000*100)</f>
        <v>4.2352941176470589</v>
      </c>
    </row>
    <row r="299" spans="1:6" s="89" customFormat="1" ht="15" customHeight="1" x14ac:dyDescent="0.25">
      <c r="B299" s="18"/>
      <c r="C299" s="18"/>
      <c r="D299" s="18"/>
      <c r="E299" s="18"/>
      <c r="F299" s="18"/>
    </row>
    <row r="300" spans="1:6" s="18" customFormat="1" ht="15" customHeight="1" x14ac:dyDescent="0.25">
      <c r="A300" s="15" t="s">
        <v>1905</v>
      </c>
      <c r="B300" s="16"/>
      <c r="C300" s="16"/>
      <c r="D300" s="16"/>
      <c r="F300" s="16"/>
    </row>
    <row r="301" spans="1:6" s="18" customFormat="1" ht="15" customHeight="1" x14ac:dyDescent="0.25">
      <c r="A301" s="19" t="s">
        <v>1906</v>
      </c>
      <c r="B301" s="16">
        <v>93</v>
      </c>
      <c r="C301" s="20" t="s">
        <v>12</v>
      </c>
      <c r="D301" s="16">
        <v>1800</v>
      </c>
      <c r="E301" s="16" t="s">
        <v>14</v>
      </c>
      <c r="F301" s="16">
        <v>8.6</v>
      </c>
    </row>
    <row r="302" spans="1:6" s="18" customFormat="1" ht="15" customHeight="1" x14ac:dyDescent="0.25">
      <c r="A302" s="19" t="s">
        <v>1907</v>
      </c>
      <c r="B302" s="16">
        <v>158</v>
      </c>
      <c r="C302" s="16" t="s">
        <v>12</v>
      </c>
      <c r="D302" s="20">
        <v>3500</v>
      </c>
      <c r="E302" s="16" t="s">
        <v>14</v>
      </c>
      <c r="F302" s="16">
        <v>13.3</v>
      </c>
    </row>
    <row r="303" spans="1:6" s="18" customFormat="1" ht="15" customHeight="1" x14ac:dyDescent="0.25">
      <c r="A303" s="23"/>
      <c r="B303" s="16"/>
      <c r="D303" s="16"/>
      <c r="F303" s="16"/>
    </row>
    <row r="304" spans="1:6" s="18" customFormat="1" ht="15" customHeight="1" x14ac:dyDescent="0.25">
      <c r="A304" s="15" t="s">
        <v>1881</v>
      </c>
      <c r="B304" s="16"/>
      <c r="C304" s="16"/>
      <c r="D304" s="16"/>
      <c r="E304" s="17"/>
      <c r="F304" s="16"/>
    </row>
    <row r="305" spans="1:6" s="18" customFormat="1" ht="15" customHeight="1" x14ac:dyDescent="0.25">
      <c r="A305" s="19" t="s">
        <v>1908</v>
      </c>
      <c r="B305" s="16">
        <v>134</v>
      </c>
      <c r="C305" s="16">
        <v>900</v>
      </c>
      <c r="D305" s="20">
        <v>1000</v>
      </c>
      <c r="E305" s="17">
        <v>11.1</v>
      </c>
      <c r="F305" s="16">
        <v>3.3</v>
      </c>
    </row>
    <row r="306" spans="1:6" s="18" customFormat="1" ht="15" customHeight="1" x14ac:dyDescent="0.25">
      <c r="A306" s="19" t="s">
        <v>1909</v>
      </c>
      <c r="B306" s="16">
        <v>128</v>
      </c>
      <c r="C306" s="16" t="s">
        <v>1910</v>
      </c>
      <c r="D306" s="16" t="s">
        <v>1365</v>
      </c>
      <c r="E306" s="17" t="s">
        <v>78</v>
      </c>
      <c r="F306" s="16">
        <v>3.3</v>
      </c>
    </row>
    <row r="307" spans="1:6" s="18" customFormat="1" ht="15" customHeight="1" x14ac:dyDescent="0.25">
      <c r="A307" s="19" t="s">
        <v>1911</v>
      </c>
      <c r="B307" s="16">
        <v>123</v>
      </c>
      <c r="C307" s="16" t="s">
        <v>846</v>
      </c>
      <c r="D307" s="16" t="s">
        <v>1365</v>
      </c>
      <c r="E307" s="17">
        <v>5.6</v>
      </c>
      <c r="F307" s="16">
        <v>3.5</v>
      </c>
    </row>
    <row r="308" spans="1:6" s="18" customFormat="1" ht="15" customHeight="1" x14ac:dyDescent="0.25">
      <c r="A308" s="19" t="s">
        <v>1912</v>
      </c>
      <c r="B308" s="16">
        <v>137</v>
      </c>
      <c r="C308" s="16" t="s">
        <v>12</v>
      </c>
      <c r="D308" s="16" t="s">
        <v>1365</v>
      </c>
      <c r="E308" s="17" t="s">
        <v>14</v>
      </c>
      <c r="F308" s="17">
        <v>3</v>
      </c>
    </row>
    <row r="309" spans="1:6" s="18" customFormat="1" ht="15" customHeight="1" x14ac:dyDescent="0.25">
      <c r="A309" s="19" t="s">
        <v>1913</v>
      </c>
      <c r="B309" s="16">
        <v>125</v>
      </c>
      <c r="C309" s="16" t="s">
        <v>1264</v>
      </c>
      <c r="D309" s="16" t="s">
        <v>1365</v>
      </c>
      <c r="E309" s="17">
        <v>-5</v>
      </c>
      <c r="F309" s="16">
        <v>2.7</v>
      </c>
    </row>
    <row r="310" spans="1:6" s="18" customFormat="1" ht="15" customHeight="1" x14ac:dyDescent="0.25">
      <c r="A310" s="19" t="s">
        <v>1914</v>
      </c>
      <c r="B310" s="16">
        <v>126</v>
      </c>
      <c r="C310" s="16" t="s">
        <v>941</v>
      </c>
      <c r="D310" s="16" t="s">
        <v>1915</v>
      </c>
      <c r="E310" s="17">
        <v>7.9</v>
      </c>
      <c r="F310" s="16">
        <v>4.0999999999999996</v>
      </c>
    </row>
    <row r="311" spans="1:6" s="18" customFormat="1" ht="15" customHeight="1" x14ac:dyDescent="0.25">
      <c r="A311" s="19" t="s">
        <v>1916</v>
      </c>
      <c r="B311" s="16">
        <v>115</v>
      </c>
      <c r="C311" s="16" t="s">
        <v>846</v>
      </c>
      <c r="D311" s="20" t="s">
        <v>1917</v>
      </c>
      <c r="E311" s="17">
        <v>2.8</v>
      </c>
      <c r="F311" s="16">
        <v>3.5</v>
      </c>
    </row>
    <row r="312" spans="1:6" s="18" customFormat="1" ht="15" customHeight="1" x14ac:dyDescent="0.25">
      <c r="A312" s="19" t="s">
        <v>1918</v>
      </c>
      <c r="B312" s="16">
        <v>184</v>
      </c>
      <c r="C312" s="20">
        <v>3300</v>
      </c>
      <c r="D312" s="20">
        <v>3500</v>
      </c>
      <c r="E312" s="17">
        <v>6.1</v>
      </c>
      <c r="F312" s="16">
        <v>5.2</v>
      </c>
    </row>
    <row r="313" spans="1:6" s="18" customFormat="1" ht="15" customHeight="1" x14ac:dyDescent="0.25">
      <c r="A313" s="19" t="s">
        <v>1919</v>
      </c>
      <c r="B313" s="16">
        <v>75</v>
      </c>
      <c r="C313" s="20" t="s">
        <v>1920</v>
      </c>
      <c r="D313" s="20" t="s">
        <v>839</v>
      </c>
      <c r="E313" s="17" t="s">
        <v>78</v>
      </c>
      <c r="F313" s="16">
        <v>3.8</v>
      </c>
    </row>
    <row r="314" spans="1:6" s="18" customFormat="1" ht="15" customHeight="1" x14ac:dyDescent="0.25">
      <c r="A314" s="19" t="s">
        <v>1921</v>
      </c>
      <c r="B314" s="16">
        <v>139</v>
      </c>
      <c r="C314" s="20" t="s">
        <v>941</v>
      </c>
      <c r="D314" s="20">
        <v>1000</v>
      </c>
      <c r="E314" s="17">
        <v>5.3</v>
      </c>
      <c r="F314" s="16">
        <v>4.3</v>
      </c>
    </row>
    <row r="315" spans="1:6" s="18" customFormat="1" ht="15" customHeight="1" x14ac:dyDescent="0.25">
      <c r="A315" s="18" t="s">
        <v>2266</v>
      </c>
      <c r="B315" s="16">
        <v>110</v>
      </c>
      <c r="C315" s="16" t="s">
        <v>12</v>
      </c>
      <c r="D315" s="20">
        <v>2500</v>
      </c>
      <c r="E315" s="17" t="s">
        <v>14</v>
      </c>
      <c r="F315" s="16">
        <v>8.9</v>
      </c>
    </row>
    <row r="316" spans="1:6" s="18" customFormat="1" ht="15" customHeight="1" x14ac:dyDescent="0.25">
      <c r="A316" s="19" t="s">
        <v>1923</v>
      </c>
      <c r="B316" s="16">
        <v>118</v>
      </c>
      <c r="C316" s="16" t="s">
        <v>1003</v>
      </c>
      <c r="D316" s="16" t="s">
        <v>1133</v>
      </c>
      <c r="E316" s="17">
        <v>-7.4</v>
      </c>
      <c r="F316" s="17">
        <v>2.8</v>
      </c>
    </row>
    <row r="317" spans="1:6" s="18" customFormat="1" ht="15" customHeight="1" x14ac:dyDescent="0.25">
      <c r="A317" s="18" t="s">
        <v>2267</v>
      </c>
      <c r="B317" s="16">
        <v>116</v>
      </c>
      <c r="C317" s="16" t="s">
        <v>12</v>
      </c>
      <c r="D317" s="20">
        <v>1400</v>
      </c>
      <c r="E317" s="17" t="s">
        <v>14</v>
      </c>
      <c r="F317" s="17">
        <v>3.9</v>
      </c>
    </row>
    <row r="318" spans="1:6" s="18" customFormat="1" ht="15" customHeight="1" x14ac:dyDescent="0.25">
      <c r="A318" s="19" t="s">
        <v>1924</v>
      </c>
      <c r="B318" s="16">
        <v>148</v>
      </c>
      <c r="C318" s="16" t="s">
        <v>1925</v>
      </c>
      <c r="D318" s="20">
        <v>1500</v>
      </c>
      <c r="E318" s="17" t="s">
        <v>78</v>
      </c>
      <c r="F318" s="16">
        <v>3.9</v>
      </c>
    </row>
    <row r="319" spans="1:6" s="18" customFormat="1" ht="15" customHeight="1" x14ac:dyDescent="0.25">
      <c r="A319" s="19" t="s">
        <v>1926</v>
      </c>
      <c r="B319" s="16">
        <v>118</v>
      </c>
      <c r="C319" s="20" t="s">
        <v>12</v>
      </c>
      <c r="D319" s="20">
        <v>650</v>
      </c>
      <c r="E319" s="17" t="s">
        <v>14</v>
      </c>
      <c r="F319" s="17">
        <v>2.2000000000000002</v>
      </c>
    </row>
    <row r="320" spans="1:6" s="18" customFormat="1" ht="15" customHeight="1" x14ac:dyDescent="0.25">
      <c r="A320" s="18" t="s">
        <v>2268</v>
      </c>
      <c r="B320" s="16">
        <v>123</v>
      </c>
      <c r="C320" s="20">
        <v>1100</v>
      </c>
      <c r="D320" s="16">
        <v>1100</v>
      </c>
      <c r="E320" s="17" t="s">
        <v>78</v>
      </c>
      <c r="F320" s="17">
        <v>3.3</v>
      </c>
    </row>
    <row r="321" spans="1:6" s="18" customFormat="1" ht="15" customHeight="1" x14ac:dyDescent="0.25">
      <c r="A321" s="19" t="s">
        <v>1887</v>
      </c>
      <c r="B321" s="16">
        <v>148</v>
      </c>
      <c r="C321" s="16" t="s">
        <v>12</v>
      </c>
      <c r="D321" s="20" t="s">
        <v>1146</v>
      </c>
      <c r="E321" s="17" t="s">
        <v>14</v>
      </c>
      <c r="F321" s="17">
        <v>3</v>
      </c>
    </row>
    <row r="322" spans="1:6" s="18" customFormat="1" ht="15" customHeight="1" x14ac:dyDescent="0.25">
      <c r="A322" s="19" t="s">
        <v>1927</v>
      </c>
      <c r="B322" s="16">
        <v>137</v>
      </c>
      <c r="C322" s="16" t="s">
        <v>12</v>
      </c>
      <c r="D322" s="20" t="s">
        <v>1928</v>
      </c>
      <c r="E322" s="17" t="s">
        <v>14</v>
      </c>
      <c r="F322" s="17">
        <v>4</v>
      </c>
    </row>
    <row r="323" spans="1:6" s="18" customFormat="1" ht="15" customHeight="1" x14ac:dyDescent="0.25">
      <c r="A323" s="19" t="s">
        <v>1929</v>
      </c>
      <c r="B323" s="16">
        <v>132</v>
      </c>
      <c r="C323" s="16" t="s">
        <v>864</v>
      </c>
      <c r="D323" s="20">
        <v>1800</v>
      </c>
      <c r="E323" s="17">
        <v>12.5</v>
      </c>
      <c r="F323" s="17">
        <v>4.7</v>
      </c>
    </row>
    <row r="324" spans="1:6" s="18" customFormat="1" ht="15" customHeight="1" x14ac:dyDescent="0.25">
      <c r="A324" s="18" t="s">
        <v>2269</v>
      </c>
      <c r="B324" s="16">
        <v>124</v>
      </c>
      <c r="C324" s="20">
        <v>1000</v>
      </c>
      <c r="D324" s="20">
        <v>1000</v>
      </c>
      <c r="E324" s="17" t="s">
        <v>78</v>
      </c>
      <c r="F324" s="16">
        <v>3.2</v>
      </c>
    </row>
    <row r="325" spans="1:6" s="18" customFormat="1" ht="15" customHeight="1" x14ac:dyDescent="0.25">
      <c r="A325" s="18" t="s">
        <v>2270</v>
      </c>
      <c r="B325" s="16">
        <v>53</v>
      </c>
      <c r="C325" s="20">
        <v>1100</v>
      </c>
      <c r="D325" s="20">
        <v>1100</v>
      </c>
      <c r="E325" s="17" t="s">
        <v>78</v>
      </c>
      <c r="F325" s="16">
        <v>5.7</v>
      </c>
    </row>
    <row r="326" spans="1:6" s="18" customFormat="1" ht="15" customHeight="1" x14ac:dyDescent="0.25">
      <c r="A326" s="18" t="s">
        <v>2271</v>
      </c>
      <c r="B326" s="16">
        <v>170</v>
      </c>
      <c r="C326" s="16">
        <v>950</v>
      </c>
      <c r="D326" s="16">
        <v>950</v>
      </c>
      <c r="E326" s="17" t="s">
        <v>78</v>
      </c>
      <c r="F326" s="16">
        <v>1.6</v>
      </c>
    </row>
    <row r="327" spans="1:6" s="18" customFormat="1" ht="15" customHeight="1" x14ac:dyDescent="0.25">
      <c r="A327" s="19" t="s">
        <v>1892</v>
      </c>
      <c r="B327" s="16">
        <v>90</v>
      </c>
      <c r="C327" s="16">
        <v>950</v>
      </c>
      <c r="D327" s="20" t="s">
        <v>1464</v>
      </c>
      <c r="E327" s="17" t="s">
        <v>78</v>
      </c>
      <c r="F327" s="16">
        <v>3.3</v>
      </c>
    </row>
    <row r="328" spans="1:6" s="18" customFormat="1" ht="15" customHeight="1" x14ac:dyDescent="0.25">
      <c r="A328" s="18" t="s">
        <v>2272</v>
      </c>
      <c r="B328" s="16">
        <v>51</v>
      </c>
      <c r="C328" s="16" t="s">
        <v>12</v>
      </c>
      <c r="D328" s="16" t="s">
        <v>1114</v>
      </c>
      <c r="E328" s="17" t="s">
        <v>14</v>
      </c>
      <c r="F328" s="16">
        <v>5.8</v>
      </c>
    </row>
    <row r="329" spans="1:6" s="18" customFormat="1" ht="15" customHeight="1" x14ac:dyDescent="0.25">
      <c r="A329" s="18" t="s">
        <v>2273</v>
      </c>
      <c r="B329" s="16">
        <v>58</v>
      </c>
      <c r="C329" s="16" t="s">
        <v>12</v>
      </c>
      <c r="D329" s="16" t="s">
        <v>1920</v>
      </c>
      <c r="E329" s="17" t="s">
        <v>14</v>
      </c>
      <c r="F329" s="16">
        <v>6.7</v>
      </c>
    </row>
    <row r="330" spans="1:6" s="18" customFormat="1" ht="15" customHeight="1" x14ac:dyDescent="0.25">
      <c r="A330" s="19" t="s">
        <v>1932</v>
      </c>
      <c r="B330" s="16">
        <v>70</v>
      </c>
      <c r="C330" s="20" t="s">
        <v>12</v>
      </c>
      <c r="D330" s="20">
        <v>1000</v>
      </c>
      <c r="E330" s="17" t="s">
        <v>14</v>
      </c>
      <c r="F330" s="16">
        <v>3.9</v>
      </c>
    </row>
    <row r="331" spans="1:6" s="18" customFormat="1" ht="15" customHeight="1" x14ac:dyDescent="0.25">
      <c r="A331" s="19" t="s">
        <v>1933</v>
      </c>
      <c r="B331" s="16">
        <v>99</v>
      </c>
      <c r="C331" s="20" t="s">
        <v>1190</v>
      </c>
      <c r="D331" s="20" t="s">
        <v>984</v>
      </c>
      <c r="E331" s="17">
        <v>-6</v>
      </c>
      <c r="F331" s="16">
        <v>3.1</v>
      </c>
    </row>
    <row r="332" spans="1:6" s="18" customFormat="1" ht="15" customHeight="1" x14ac:dyDescent="0.25">
      <c r="A332" s="18" t="s">
        <v>2274</v>
      </c>
      <c r="B332" s="16">
        <v>143</v>
      </c>
      <c r="C332" s="20">
        <v>1300</v>
      </c>
      <c r="D332" s="20" t="s">
        <v>1596</v>
      </c>
      <c r="E332" s="17">
        <v>-7.7</v>
      </c>
      <c r="F332" s="16">
        <v>3.2</v>
      </c>
    </row>
    <row r="333" spans="1:6" s="18" customFormat="1" ht="15" customHeight="1" x14ac:dyDescent="0.25">
      <c r="A333" s="18" t="s">
        <v>2275</v>
      </c>
      <c r="B333" s="16">
        <v>89</v>
      </c>
      <c r="C333" s="16" t="s">
        <v>1171</v>
      </c>
      <c r="D333" s="16" t="s">
        <v>1264</v>
      </c>
      <c r="E333" s="17">
        <v>5.3</v>
      </c>
      <c r="F333" s="16">
        <v>4.7</v>
      </c>
    </row>
    <row r="334" spans="1:6" s="18" customFormat="1" ht="15" customHeight="1" x14ac:dyDescent="0.25">
      <c r="A334" s="19" t="s">
        <v>1935</v>
      </c>
      <c r="B334" s="16">
        <v>121</v>
      </c>
      <c r="C334" s="16" t="s">
        <v>839</v>
      </c>
      <c r="D334" s="16" t="s">
        <v>1936</v>
      </c>
      <c r="E334" s="17">
        <v>15.9</v>
      </c>
      <c r="F334" s="16">
        <v>4.0999999999999996</v>
      </c>
    </row>
    <row r="335" spans="1:6" s="18" customFormat="1" ht="15" customHeight="1" x14ac:dyDescent="0.25">
      <c r="A335" s="19" t="s">
        <v>1937</v>
      </c>
      <c r="B335" s="16">
        <v>118</v>
      </c>
      <c r="C335" s="20" t="s">
        <v>12</v>
      </c>
      <c r="D335" s="20">
        <v>1650</v>
      </c>
      <c r="E335" s="17" t="s">
        <v>14</v>
      </c>
      <c r="F335" s="16">
        <v>4.5</v>
      </c>
    </row>
    <row r="336" spans="1:6" s="18" customFormat="1" ht="15" customHeight="1" x14ac:dyDescent="0.25">
      <c r="A336" s="18" t="s">
        <v>2276</v>
      </c>
      <c r="B336" s="16">
        <v>89</v>
      </c>
      <c r="C336" s="16" t="s">
        <v>12</v>
      </c>
      <c r="D336" s="16">
        <v>900</v>
      </c>
      <c r="E336" s="17" t="s">
        <v>14</v>
      </c>
      <c r="F336" s="16">
        <v>4.7</v>
      </c>
    </row>
    <row r="337" spans="1:6" s="18" customFormat="1" ht="15" customHeight="1" x14ac:dyDescent="0.25">
      <c r="A337" s="19" t="s">
        <v>1938</v>
      </c>
      <c r="B337" s="16">
        <v>173</v>
      </c>
      <c r="C337" s="20">
        <v>1600</v>
      </c>
      <c r="D337" s="20" t="s">
        <v>1353</v>
      </c>
      <c r="E337" s="17">
        <v>-3.1</v>
      </c>
      <c r="F337" s="16">
        <v>3.9</v>
      </c>
    </row>
    <row r="338" spans="1:6" s="18" customFormat="1" ht="15" customHeight="1" x14ac:dyDescent="0.25">
      <c r="A338" s="15"/>
      <c r="B338" s="16"/>
      <c r="C338" s="16"/>
      <c r="D338" s="16"/>
      <c r="E338" s="59"/>
      <c r="F338" s="17"/>
    </row>
    <row r="339" spans="1:6" s="29" customFormat="1" ht="15" customHeight="1" x14ac:dyDescent="0.25">
      <c r="A339" s="30" t="s">
        <v>1123</v>
      </c>
      <c r="B339" s="34"/>
      <c r="C339" s="31"/>
      <c r="D339" s="31"/>
      <c r="E339" s="38"/>
      <c r="F339" s="38"/>
    </row>
    <row r="340" spans="1:6" s="29" customFormat="1" ht="15" customHeight="1" x14ac:dyDescent="0.25">
      <c r="A340" s="33" t="s">
        <v>1360</v>
      </c>
      <c r="B340" s="34">
        <v>85</v>
      </c>
      <c r="C340" s="34" t="s">
        <v>1040</v>
      </c>
      <c r="D340" s="34" t="s">
        <v>1040</v>
      </c>
      <c r="E340" s="38" t="s">
        <v>78</v>
      </c>
      <c r="F340" s="38">
        <v>5.2</v>
      </c>
    </row>
    <row r="341" spans="1:6" s="29" customFormat="1" ht="15" customHeight="1" x14ac:dyDescent="0.25">
      <c r="B341" s="32"/>
      <c r="C341" s="34"/>
      <c r="D341" s="34"/>
      <c r="E341" s="31"/>
      <c r="F341" s="38"/>
    </row>
    <row r="342" spans="1:6" s="29" customFormat="1" ht="15" customHeight="1" x14ac:dyDescent="0.25">
      <c r="A342" s="30" t="s">
        <v>1126</v>
      </c>
      <c r="B342" s="31"/>
      <c r="C342" s="31"/>
      <c r="D342" s="31"/>
      <c r="E342" s="38"/>
      <c r="F342" s="38"/>
    </row>
    <row r="343" spans="1:6" s="29" customFormat="1" ht="15" customHeight="1" x14ac:dyDescent="0.25">
      <c r="A343" s="33" t="s">
        <v>1361</v>
      </c>
      <c r="B343" s="31">
        <v>87</v>
      </c>
      <c r="C343" s="34">
        <v>700</v>
      </c>
      <c r="D343" s="34">
        <v>700</v>
      </c>
      <c r="E343" s="31" t="s">
        <v>78</v>
      </c>
      <c r="F343" s="38">
        <v>2.2000000000000002</v>
      </c>
    </row>
    <row r="344" spans="1:6" s="29" customFormat="1" ht="15" customHeight="1" x14ac:dyDescent="0.25">
      <c r="A344" s="33" t="s">
        <v>1362</v>
      </c>
      <c r="B344" s="31">
        <v>85</v>
      </c>
      <c r="C344" s="34" t="s">
        <v>1363</v>
      </c>
      <c r="D344" s="34" t="s">
        <v>1363</v>
      </c>
      <c r="E344" s="31" t="s">
        <v>78</v>
      </c>
      <c r="F344" s="38">
        <v>2.1</v>
      </c>
    </row>
    <row r="345" spans="1:6" s="29" customFormat="1" ht="15" customHeight="1" x14ac:dyDescent="0.25">
      <c r="A345" s="33" t="s">
        <v>1364</v>
      </c>
      <c r="B345" s="34">
        <v>84</v>
      </c>
      <c r="C345" s="34" t="s">
        <v>1365</v>
      </c>
      <c r="D345" s="34" t="s">
        <v>1365</v>
      </c>
      <c r="E345" s="31" t="s">
        <v>78</v>
      </c>
      <c r="F345" s="38">
        <v>2.9</v>
      </c>
    </row>
    <row r="346" spans="1:6" s="29" customFormat="1" ht="15" customHeight="1" x14ac:dyDescent="0.25">
      <c r="A346" s="33" t="s">
        <v>1366</v>
      </c>
      <c r="B346" s="31">
        <v>86</v>
      </c>
      <c r="C346" s="34">
        <v>800</v>
      </c>
      <c r="D346" s="34">
        <v>800</v>
      </c>
      <c r="E346" s="31" t="s">
        <v>78</v>
      </c>
      <c r="F346" s="38">
        <v>3.7</v>
      </c>
    </row>
    <row r="347" spans="1:6" s="29" customFormat="1" ht="15" customHeight="1" x14ac:dyDescent="0.25">
      <c r="A347" s="33" t="s">
        <v>1367</v>
      </c>
      <c r="B347" s="31">
        <v>97</v>
      </c>
      <c r="C347" s="34">
        <v>850</v>
      </c>
      <c r="D347" s="34">
        <v>850</v>
      </c>
      <c r="E347" s="31" t="s">
        <v>78</v>
      </c>
      <c r="F347" s="38">
        <v>2.4</v>
      </c>
    </row>
    <row r="348" spans="1:6" s="29" customFormat="1" ht="15" customHeight="1" x14ac:dyDescent="0.25">
      <c r="A348" s="33" t="s">
        <v>1368</v>
      </c>
      <c r="B348" s="31">
        <v>93</v>
      </c>
      <c r="C348" s="34" t="s">
        <v>941</v>
      </c>
      <c r="D348" s="34" t="s">
        <v>941</v>
      </c>
      <c r="E348" s="31" t="s">
        <v>78</v>
      </c>
      <c r="F348" s="38">
        <v>3.4</v>
      </c>
    </row>
    <row r="349" spans="1:6" s="29" customFormat="1" ht="15" customHeight="1" x14ac:dyDescent="0.25">
      <c r="A349" s="33" t="s">
        <v>1369</v>
      </c>
      <c r="B349" s="31">
        <v>85</v>
      </c>
      <c r="C349" s="34" t="s">
        <v>978</v>
      </c>
      <c r="D349" s="34" t="s">
        <v>978</v>
      </c>
      <c r="E349" s="31" t="s">
        <v>78</v>
      </c>
      <c r="F349" s="38">
        <v>3.7</v>
      </c>
    </row>
    <row r="350" spans="1:6" s="29" customFormat="1" ht="15" customHeight="1" x14ac:dyDescent="0.25">
      <c r="A350" s="33" t="s">
        <v>1370</v>
      </c>
      <c r="B350" s="31">
        <v>56</v>
      </c>
      <c r="C350" s="34">
        <v>650</v>
      </c>
      <c r="D350" s="34">
        <v>650</v>
      </c>
      <c r="E350" s="31" t="s">
        <v>78</v>
      </c>
      <c r="F350" s="38">
        <v>2.6</v>
      </c>
    </row>
    <row r="351" spans="1:6" s="29" customFormat="1" ht="15" customHeight="1" x14ac:dyDescent="0.25">
      <c r="A351" s="33" t="s">
        <v>1371</v>
      </c>
      <c r="B351" s="31">
        <v>98</v>
      </c>
      <c r="C351" s="34">
        <v>1250</v>
      </c>
      <c r="D351" s="34">
        <v>1250</v>
      </c>
      <c r="E351" s="31" t="s">
        <v>78</v>
      </c>
      <c r="F351" s="38">
        <v>3.5</v>
      </c>
    </row>
    <row r="352" spans="1:6" s="29" customFormat="1" ht="15" customHeight="1" x14ac:dyDescent="0.25">
      <c r="A352" s="33" t="s">
        <v>1372</v>
      </c>
      <c r="B352" s="31">
        <v>84</v>
      </c>
      <c r="C352" s="34">
        <v>750</v>
      </c>
      <c r="D352" s="34">
        <v>750</v>
      </c>
      <c r="E352" s="31" t="s">
        <v>78</v>
      </c>
      <c r="F352" s="38">
        <v>2.8</v>
      </c>
    </row>
    <row r="353" spans="1:6" s="29" customFormat="1" ht="15" customHeight="1" x14ac:dyDescent="0.25">
      <c r="A353" s="33" t="s">
        <v>1373</v>
      </c>
      <c r="B353" s="31">
        <v>84</v>
      </c>
      <c r="C353" s="34" t="s">
        <v>1258</v>
      </c>
      <c r="D353" s="34" t="s">
        <v>1258</v>
      </c>
      <c r="E353" s="31" t="s">
        <v>78</v>
      </c>
      <c r="F353" s="38">
        <f>SUM(775*12)/320000*100</f>
        <v>2.90625</v>
      </c>
    </row>
    <row r="354" spans="1:6" s="29" customFormat="1" ht="15" customHeight="1" x14ac:dyDescent="0.25">
      <c r="A354" s="33" t="s">
        <v>1374</v>
      </c>
      <c r="B354" s="31">
        <v>84</v>
      </c>
      <c r="C354" s="34">
        <v>950</v>
      </c>
      <c r="D354" s="34">
        <v>950</v>
      </c>
      <c r="E354" s="31" t="s">
        <v>78</v>
      </c>
      <c r="F354" s="38">
        <v>3.5</v>
      </c>
    </row>
    <row r="355" spans="1:6" s="29" customFormat="1" ht="15" customHeight="1" x14ac:dyDescent="0.25">
      <c r="A355" s="33" t="s">
        <v>1375</v>
      </c>
      <c r="B355" s="31">
        <v>84</v>
      </c>
      <c r="C355" s="34" t="s">
        <v>1264</v>
      </c>
      <c r="D355" s="34" t="s">
        <v>1264</v>
      </c>
      <c r="E355" s="31" t="s">
        <v>78</v>
      </c>
      <c r="F355" s="38">
        <v>4</v>
      </c>
    </row>
    <row r="356" spans="1:6" s="29" customFormat="1" ht="15" customHeight="1" x14ac:dyDescent="0.25">
      <c r="A356" s="33" t="s">
        <v>1376</v>
      </c>
      <c r="B356" s="31">
        <v>137</v>
      </c>
      <c r="C356" s="34">
        <v>1000</v>
      </c>
      <c r="D356" s="34">
        <v>1000</v>
      </c>
      <c r="E356" s="31" t="s">
        <v>78</v>
      </c>
      <c r="F356" s="38">
        <v>3.2</v>
      </c>
    </row>
    <row r="357" spans="1:6" s="29" customFormat="1" ht="15" customHeight="1" x14ac:dyDescent="0.25">
      <c r="A357" s="33" t="s">
        <v>1259</v>
      </c>
      <c r="B357" s="31">
        <v>65</v>
      </c>
      <c r="C357" s="31" t="s">
        <v>1377</v>
      </c>
      <c r="D357" s="31" t="s">
        <v>1377</v>
      </c>
      <c r="E357" s="31" t="s">
        <v>78</v>
      </c>
      <c r="F357" s="38">
        <v>2.8</v>
      </c>
    </row>
    <row r="358" spans="1:6" s="29" customFormat="1" ht="15" customHeight="1" x14ac:dyDescent="0.25">
      <c r="A358" s="33" t="s">
        <v>1378</v>
      </c>
      <c r="B358" s="31">
        <v>137</v>
      </c>
      <c r="C358" s="34" t="s">
        <v>1379</v>
      </c>
      <c r="D358" s="34" t="s">
        <v>1379</v>
      </c>
      <c r="E358" s="31" t="s">
        <v>78</v>
      </c>
      <c r="F358" s="38">
        <v>2.9</v>
      </c>
    </row>
    <row r="359" spans="1:6" s="29" customFormat="1" ht="15" customHeight="1" x14ac:dyDescent="0.25">
      <c r="A359" s="33" t="s">
        <v>1380</v>
      </c>
      <c r="B359" s="31">
        <v>55</v>
      </c>
      <c r="C359" s="34" t="s">
        <v>1171</v>
      </c>
      <c r="D359" s="34" t="s">
        <v>1171</v>
      </c>
      <c r="E359" s="31" t="s">
        <v>78</v>
      </c>
      <c r="F359" s="38">
        <v>3.6</v>
      </c>
    </row>
    <row r="360" spans="1:6" s="29" customFormat="1" ht="15" customHeight="1" x14ac:dyDescent="0.25">
      <c r="A360" s="33" t="s">
        <v>1381</v>
      </c>
      <c r="B360" s="31">
        <v>78</v>
      </c>
      <c r="C360" s="34">
        <v>1600</v>
      </c>
      <c r="D360" s="34">
        <v>1600</v>
      </c>
      <c r="E360" s="31" t="s">
        <v>78</v>
      </c>
      <c r="F360" s="38">
        <v>5.9</v>
      </c>
    </row>
    <row r="361" spans="1:6" s="29" customFormat="1" ht="15" customHeight="1" x14ac:dyDescent="0.25">
      <c r="A361" s="33" t="s">
        <v>1382</v>
      </c>
      <c r="B361" s="31">
        <v>130</v>
      </c>
      <c r="C361" s="34">
        <v>1100</v>
      </c>
      <c r="D361" s="34">
        <v>1100</v>
      </c>
      <c r="E361" s="31" t="s">
        <v>78</v>
      </c>
      <c r="F361" s="38">
        <v>2.9</v>
      </c>
    </row>
    <row r="362" spans="1:6" s="29" customFormat="1" ht="15" customHeight="1" x14ac:dyDescent="0.25">
      <c r="A362" s="33" t="s">
        <v>1383</v>
      </c>
      <c r="B362" s="31">
        <v>130</v>
      </c>
      <c r="C362" s="34">
        <v>1100</v>
      </c>
      <c r="D362" s="34">
        <v>1100</v>
      </c>
      <c r="E362" s="31" t="s">
        <v>78</v>
      </c>
      <c r="F362" s="38">
        <v>2.9</v>
      </c>
    </row>
    <row r="363" spans="1:6" s="29" customFormat="1" ht="15" customHeight="1" x14ac:dyDescent="0.25">
      <c r="A363" s="33" t="s">
        <v>1384</v>
      </c>
      <c r="B363" s="31">
        <v>92</v>
      </c>
      <c r="C363" s="34">
        <v>1000</v>
      </c>
      <c r="D363" s="34">
        <v>1000</v>
      </c>
      <c r="E363" s="31" t="s">
        <v>78</v>
      </c>
      <c r="F363" s="38">
        <f>(1000*12)/338000*100</f>
        <v>3.5502958579881656</v>
      </c>
    </row>
    <row r="364" spans="1:6" s="29" customFormat="1" ht="15" customHeight="1" x14ac:dyDescent="0.25">
      <c r="B364" s="31"/>
      <c r="C364" s="34"/>
      <c r="D364" s="34"/>
      <c r="E364" s="31"/>
      <c r="F364" s="38"/>
    </row>
    <row r="365" spans="1:6" s="29" customFormat="1" ht="15" customHeight="1" x14ac:dyDescent="0.25">
      <c r="A365" s="140" t="s">
        <v>126</v>
      </c>
      <c r="B365" s="140"/>
      <c r="C365" s="140"/>
      <c r="D365" s="140"/>
      <c r="E365" s="140"/>
      <c r="F365" s="140"/>
    </row>
    <row r="366" spans="1:6" s="29" customFormat="1" ht="15" customHeight="1" x14ac:dyDescent="0.25">
      <c r="A366" s="30"/>
      <c r="B366" s="31"/>
      <c r="C366" s="60"/>
      <c r="D366" s="60"/>
      <c r="E366" s="48"/>
      <c r="F366" s="48"/>
    </row>
    <row r="367" spans="1:6" s="29" customFormat="1" ht="15" customHeight="1" x14ac:dyDescent="0.25">
      <c r="A367" s="30" t="s">
        <v>867</v>
      </c>
      <c r="B367" s="35"/>
      <c r="C367" s="34"/>
      <c r="D367" s="34"/>
      <c r="E367" s="50"/>
      <c r="F367" s="38"/>
    </row>
    <row r="368" spans="1:6" s="29" customFormat="1" ht="15" customHeight="1" x14ac:dyDescent="0.25">
      <c r="A368" s="33" t="s">
        <v>1385</v>
      </c>
      <c r="B368" s="31">
        <v>196</v>
      </c>
      <c r="C368" s="34">
        <v>1800</v>
      </c>
      <c r="D368" s="34">
        <v>1800</v>
      </c>
      <c r="E368" s="31" t="s">
        <v>78</v>
      </c>
      <c r="F368" s="38">
        <v>3.1</v>
      </c>
    </row>
    <row r="369" spans="1:6" s="29" customFormat="1" ht="15" customHeight="1" x14ac:dyDescent="0.25">
      <c r="A369" s="33" t="s">
        <v>1386</v>
      </c>
      <c r="B369" s="34">
        <v>226</v>
      </c>
      <c r="C369" s="34">
        <v>1800</v>
      </c>
      <c r="D369" s="34">
        <v>1800</v>
      </c>
      <c r="E369" s="38" t="s">
        <v>78</v>
      </c>
      <c r="F369" s="38">
        <v>3.2</v>
      </c>
    </row>
    <row r="370" spans="1:6" s="29" customFormat="1" ht="15" customHeight="1" x14ac:dyDescent="0.25">
      <c r="B370" s="34"/>
      <c r="C370" s="34"/>
      <c r="D370" s="34"/>
      <c r="E370" s="38"/>
      <c r="F370" s="38"/>
    </row>
    <row r="371" spans="1:6" s="29" customFormat="1" ht="15" customHeight="1" x14ac:dyDescent="0.25">
      <c r="A371" s="140" t="s">
        <v>1387</v>
      </c>
      <c r="B371" s="140"/>
      <c r="C371" s="140"/>
      <c r="D371" s="140"/>
      <c r="E371" s="140"/>
      <c r="F371" s="140"/>
    </row>
    <row r="372" spans="1:6" s="29" customFormat="1" ht="15" customHeight="1" x14ac:dyDescent="0.25">
      <c r="B372" s="31"/>
      <c r="C372" s="31"/>
      <c r="D372" s="31"/>
      <c r="E372" s="38"/>
      <c r="F372" s="38"/>
    </row>
    <row r="373" spans="1:6" s="29" customFormat="1" ht="15" customHeight="1" x14ac:dyDescent="0.25">
      <c r="A373" s="30" t="s">
        <v>855</v>
      </c>
      <c r="B373" s="31"/>
      <c r="C373" s="31"/>
      <c r="D373" s="31"/>
      <c r="E373" s="38"/>
      <c r="F373" s="38"/>
    </row>
    <row r="374" spans="1:6" s="29" customFormat="1" ht="15" customHeight="1" x14ac:dyDescent="0.25">
      <c r="A374" s="33" t="s">
        <v>1388</v>
      </c>
      <c r="B374" s="31">
        <v>120</v>
      </c>
      <c r="C374" s="31" t="s">
        <v>1129</v>
      </c>
      <c r="D374" s="31" t="s">
        <v>1129</v>
      </c>
      <c r="E374" s="38" t="s">
        <v>78</v>
      </c>
      <c r="F374" s="38">
        <v>2.5</v>
      </c>
    </row>
    <row r="375" spans="1:6" s="29" customFormat="1" ht="15" customHeight="1" x14ac:dyDescent="0.25">
      <c r="B375" s="31"/>
      <c r="C375" s="31"/>
      <c r="D375" s="31"/>
      <c r="E375" s="38"/>
      <c r="F375" s="38"/>
    </row>
    <row r="376" spans="1:6" s="29" customFormat="1" ht="15" customHeight="1" x14ac:dyDescent="0.25">
      <c r="A376" s="30" t="s">
        <v>867</v>
      </c>
      <c r="B376" s="31"/>
      <c r="C376" s="31"/>
      <c r="D376" s="31"/>
      <c r="E376" s="38"/>
      <c r="F376" s="38"/>
    </row>
    <row r="377" spans="1:6" s="29" customFormat="1" ht="15" customHeight="1" x14ac:dyDescent="0.25">
      <c r="A377" s="33" t="s">
        <v>1389</v>
      </c>
      <c r="B377" s="31">
        <v>170</v>
      </c>
      <c r="C377" s="34" t="s">
        <v>1390</v>
      </c>
      <c r="D377" s="34" t="s">
        <v>1390</v>
      </c>
      <c r="E377" s="38" t="s">
        <v>78</v>
      </c>
      <c r="F377" s="38">
        <v>2.9</v>
      </c>
    </row>
    <row r="378" spans="1:6" s="29" customFormat="1" ht="15" customHeight="1" x14ac:dyDescent="0.25">
      <c r="A378" s="33" t="s">
        <v>1391</v>
      </c>
      <c r="B378" s="31">
        <v>238</v>
      </c>
      <c r="C378" s="34">
        <v>2500</v>
      </c>
      <c r="D378" s="34">
        <v>2500</v>
      </c>
      <c r="E378" s="31" t="s">
        <v>78</v>
      </c>
      <c r="F378" s="38">
        <v>3</v>
      </c>
    </row>
    <row r="379" spans="1:6" s="29" customFormat="1" ht="15" customHeight="1" x14ac:dyDescent="0.25">
      <c r="A379" s="33" t="s">
        <v>1392</v>
      </c>
      <c r="B379" s="31">
        <v>167</v>
      </c>
      <c r="C379" s="34" t="s">
        <v>1090</v>
      </c>
      <c r="D379" s="34" t="s">
        <v>1090</v>
      </c>
      <c r="E379" s="38" t="s">
        <v>78</v>
      </c>
      <c r="F379" s="38">
        <v>2.5</v>
      </c>
    </row>
    <row r="380" spans="1:6" s="29" customFormat="1" ht="15" customHeight="1" x14ac:dyDescent="0.25">
      <c r="A380" s="131"/>
      <c r="B380" s="31"/>
      <c r="C380" s="34"/>
      <c r="D380" s="34"/>
      <c r="E380" s="38"/>
      <c r="F380" s="38"/>
    </row>
    <row r="381" spans="1:6" s="29" customFormat="1" ht="15" customHeight="1" x14ac:dyDescent="0.25">
      <c r="A381" s="30" t="s">
        <v>1026</v>
      </c>
      <c r="B381" s="31"/>
      <c r="C381" s="34"/>
      <c r="D381" s="34"/>
      <c r="E381" s="38"/>
      <c r="F381" s="38"/>
    </row>
    <row r="382" spans="1:6" s="29" customFormat="1" ht="15" customHeight="1" x14ac:dyDescent="0.25">
      <c r="A382" s="33" t="s">
        <v>1393</v>
      </c>
      <c r="B382" s="31">
        <v>196</v>
      </c>
      <c r="C382" s="34">
        <v>2200</v>
      </c>
      <c r="D382" s="34">
        <v>2200</v>
      </c>
      <c r="E382" s="31" t="s">
        <v>78</v>
      </c>
      <c r="F382" s="38">
        <v>3.8</v>
      </c>
    </row>
    <row r="383" spans="1:6" s="29" customFormat="1" ht="15" customHeight="1" x14ac:dyDescent="0.25">
      <c r="A383" s="33" t="s">
        <v>1394</v>
      </c>
      <c r="B383" s="31">
        <v>251</v>
      </c>
      <c r="C383" s="34">
        <v>1900</v>
      </c>
      <c r="D383" s="34">
        <v>1900</v>
      </c>
      <c r="E383" s="38" t="s">
        <v>78</v>
      </c>
      <c r="F383" s="38">
        <v>3.2</v>
      </c>
    </row>
    <row r="384" spans="1:6" s="29" customFormat="1" ht="15" customHeight="1" x14ac:dyDescent="0.25">
      <c r="B384" s="31"/>
      <c r="C384" s="34"/>
      <c r="D384" s="34"/>
      <c r="E384" s="38"/>
      <c r="F384" s="38"/>
    </row>
    <row r="385" spans="1:6" s="29" customFormat="1" ht="15" customHeight="1" x14ac:dyDescent="0.25">
      <c r="A385" s="140" t="s">
        <v>1395</v>
      </c>
      <c r="B385" s="140"/>
      <c r="C385" s="140"/>
      <c r="D385" s="140"/>
      <c r="E385" s="140"/>
      <c r="F385" s="140"/>
    </row>
    <row r="386" spans="1:6" s="29" customFormat="1" ht="15" customHeight="1" x14ac:dyDescent="0.25">
      <c r="A386" s="30"/>
      <c r="B386" s="31"/>
      <c r="C386" s="60"/>
      <c r="D386" s="60"/>
      <c r="E386" s="48"/>
      <c r="F386" s="48"/>
    </row>
    <row r="387" spans="1:6" s="29" customFormat="1" ht="15" customHeight="1" x14ac:dyDescent="0.25">
      <c r="A387" s="30" t="s">
        <v>867</v>
      </c>
      <c r="B387" s="31"/>
      <c r="C387" s="60"/>
      <c r="D387" s="60"/>
      <c r="E387" s="48"/>
      <c r="F387" s="48"/>
    </row>
    <row r="388" spans="1:6" s="29" customFormat="1" ht="15" customHeight="1" x14ac:dyDescent="0.25">
      <c r="A388" s="33" t="s">
        <v>1396</v>
      </c>
      <c r="B388" s="31">
        <v>55</v>
      </c>
      <c r="C388" s="34" t="s">
        <v>864</v>
      </c>
      <c r="D388" s="34" t="s">
        <v>864</v>
      </c>
      <c r="E388" s="38" t="s">
        <v>78</v>
      </c>
      <c r="F388" s="38">
        <v>4.3</v>
      </c>
    </row>
    <row r="389" spans="1:6" s="29" customFormat="1" ht="15" customHeight="1" x14ac:dyDescent="0.25">
      <c r="B389" s="31"/>
      <c r="C389" s="34"/>
      <c r="D389" s="34"/>
      <c r="E389" s="38"/>
      <c r="F389" s="38"/>
    </row>
    <row r="390" spans="1:6" s="29" customFormat="1" ht="15" customHeight="1" x14ac:dyDescent="0.25">
      <c r="A390" s="140" t="s">
        <v>1397</v>
      </c>
      <c r="B390" s="140"/>
      <c r="C390" s="140"/>
      <c r="D390" s="140"/>
      <c r="E390" s="140"/>
      <c r="F390" s="140"/>
    </row>
    <row r="391" spans="1:6" s="29" customFormat="1" ht="15" customHeight="1" x14ac:dyDescent="0.25">
      <c r="A391" s="30"/>
      <c r="B391" s="31"/>
      <c r="C391" s="31"/>
      <c r="D391" s="31"/>
      <c r="E391" s="48"/>
      <c r="F391" s="31"/>
    </row>
    <row r="392" spans="1:6" s="29" customFormat="1" ht="15" customHeight="1" x14ac:dyDescent="0.25">
      <c r="A392" s="30" t="s">
        <v>855</v>
      </c>
      <c r="B392" s="31"/>
      <c r="C392" s="31"/>
      <c r="D392" s="31"/>
      <c r="E392" s="38"/>
      <c r="F392" s="38"/>
    </row>
    <row r="393" spans="1:6" s="29" customFormat="1" ht="15" customHeight="1" x14ac:dyDescent="0.25">
      <c r="A393" s="33" t="s">
        <v>1398</v>
      </c>
      <c r="B393" s="31">
        <v>93</v>
      </c>
      <c r="C393" s="34">
        <v>1200</v>
      </c>
      <c r="D393" s="34">
        <v>1200</v>
      </c>
      <c r="E393" s="31" t="s">
        <v>78</v>
      </c>
      <c r="F393" s="38">
        <v>3.1</v>
      </c>
    </row>
    <row r="394" spans="1:6" s="29" customFormat="1" ht="15" customHeight="1" x14ac:dyDescent="0.25">
      <c r="A394" s="33" t="s">
        <v>1175</v>
      </c>
      <c r="B394" s="31">
        <v>92</v>
      </c>
      <c r="C394" s="34">
        <v>850</v>
      </c>
      <c r="D394" s="34">
        <v>850</v>
      </c>
      <c r="E394" s="31" t="s">
        <v>78</v>
      </c>
      <c r="F394" s="38">
        <v>3.1</v>
      </c>
    </row>
    <row r="395" spans="1:6" s="29" customFormat="1" ht="15" customHeight="1" x14ac:dyDescent="0.25">
      <c r="A395" s="33" t="s">
        <v>1177</v>
      </c>
      <c r="B395" s="31">
        <v>106</v>
      </c>
      <c r="C395" s="34" t="s">
        <v>1399</v>
      </c>
      <c r="D395" s="34" t="s">
        <v>1399</v>
      </c>
      <c r="E395" s="31" t="s">
        <v>78</v>
      </c>
      <c r="F395" s="38">
        <v>4.2</v>
      </c>
    </row>
    <row r="396" spans="1:6" s="29" customFormat="1" ht="15" customHeight="1" x14ac:dyDescent="0.25">
      <c r="A396" s="33" t="s">
        <v>2700</v>
      </c>
      <c r="B396" s="31">
        <v>86</v>
      </c>
      <c r="C396" s="34" t="s">
        <v>12</v>
      </c>
      <c r="D396" s="34">
        <v>1100</v>
      </c>
      <c r="E396" s="31" t="s">
        <v>14</v>
      </c>
      <c r="F396" s="38">
        <f>(1100*12)/310000*100</f>
        <v>4.258064516129032</v>
      </c>
    </row>
    <row r="397" spans="1:6" s="29" customFormat="1" ht="15" customHeight="1" x14ac:dyDescent="0.25">
      <c r="B397" s="31"/>
      <c r="C397" s="31"/>
      <c r="D397" s="31"/>
      <c r="E397" s="38"/>
      <c r="F397" s="38"/>
    </row>
    <row r="398" spans="1:6" s="29" customFormat="1" ht="15" customHeight="1" x14ac:dyDescent="0.25">
      <c r="A398" s="30" t="s">
        <v>867</v>
      </c>
      <c r="B398" s="31"/>
      <c r="C398" s="31"/>
      <c r="D398" s="31"/>
      <c r="E398" s="38"/>
      <c r="F398" s="38"/>
    </row>
    <row r="399" spans="1:6" s="29" customFormat="1" ht="15" customHeight="1" x14ac:dyDescent="0.25">
      <c r="A399" s="33" t="s">
        <v>1400</v>
      </c>
      <c r="B399" s="31">
        <v>98</v>
      </c>
      <c r="C399" s="31" t="s">
        <v>1401</v>
      </c>
      <c r="D399" s="31" t="s">
        <v>1401</v>
      </c>
      <c r="E399" s="31" t="s">
        <v>78</v>
      </c>
      <c r="F399" s="38">
        <v>2.2999999999999998</v>
      </c>
    </row>
    <row r="400" spans="1:6" s="29" customFormat="1" ht="15" customHeight="1" x14ac:dyDescent="0.25">
      <c r="A400" s="33" t="s">
        <v>1402</v>
      </c>
      <c r="B400" s="31">
        <v>114</v>
      </c>
      <c r="C400" s="34">
        <v>1500</v>
      </c>
      <c r="D400" s="34">
        <v>1500</v>
      </c>
      <c r="E400" s="31" t="s">
        <v>78</v>
      </c>
      <c r="F400" s="38">
        <v>2.2999999999999998</v>
      </c>
    </row>
    <row r="401" spans="1:6" s="29" customFormat="1" ht="15" customHeight="1" x14ac:dyDescent="0.25">
      <c r="A401" s="33" t="s">
        <v>1403</v>
      </c>
      <c r="B401" s="31">
        <v>114</v>
      </c>
      <c r="C401" s="34">
        <v>1500</v>
      </c>
      <c r="D401" s="34">
        <v>1500</v>
      </c>
      <c r="E401" s="31" t="s">
        <v>78</v>
      </c>
      <c r="F401" s="38">
        <v>2.2000000000000002</v>
      </c>
    </row>
    <row r="402" spans="1:6" s="29" customFormat="1" ht="15" customHeight="1" x14ac:dyDescent="0.25">
      <c r="A402" s="33" t="s">
        <v>1404</v>
      </c>
      <c r="B402" s="31">
        <v>121</v>
      </c>
      <c r="C402" s="34">
        <v>1500</v>
      </c>
      <c r="D402" s="34">
        <v>1500</v>
      </c>
      <c r="E402" s="31" t="s">
        <v>78</v>
      </c>
      <c r="F402" s="38">
        <v>2.9</v>
      </c>
    </row>
    <row r="403" spans="1:6" s="29" customFormat="1" ht="15" customHeight="1" x14ac:dyDescent="0.25">
      <c r="B403" s="31"/>
      <c r="C403" s="34"/>
      <c r="D403" s="34"/>
      <c r="E403" s="31"/>
      <c r="F403" s="38"/>
    </row>
    <row r="404" spans="1:6" s="29" customFormat="1" ht="15" customHeight="1" x14ac:dyDescent="0.25">
      <c r="A404" s="30" t="s">
        <v>1008</v>
      </c>
      <c r="B404" s="31"/>
      <c r="C404" s="34"/>
      <c r="D404" s="34"/>
      <c r="E404" s="31"/>
      <c r="F404" s="38"/>
    </row>
    <row r="405" spans="1:6" s="29" customFormat="1" ht="15" customHeight="1" x14ac:dyDescent="0.25">
      <c r="A405" s="33" t="s">
        <v>1405</v>
      </c>
      <c r="B405" s="31">
        <v>112</v>
      </c>
      <c r="C405" s="34">
        <v>1300</v>
      </c>
      <c r="D405" s="34">
        <v>1300</v>
      </c>
      <c r="E405" s="31" t="s">
        <v>78</v>
      </c>
      <c r="F405" s="38">
        <v>3.5862068965517238</v>
      </c>
    </row>
    <row r="406" spans="1:6" s="29" customFormat="1" ht="15" customHeight="1" x14ac:dyDescent="0.25">
      <c r="A406" s="30"/>
      <c r="B406" s="60"/>
      <c r="C406" s="31"/>
      <c r="D406" s="31"/>
      <c r="E406" s="38"/>
      <c r="F406" s="61"/>
    </row>
    <row r="407" spans="1:6" s="29" customFormat="1" ht="15" customHeight="1" x14ac:dyDescent="0.25">
      <c r="A407" s="30" t="s">
        <v>1026</v>
      </c>
      <c r="B407" s="60"/>
      <c r="C407" s="31"/>
      <c r="D407" s="31"/>
      <c r="E407" s="38"/>
      <c r="F407" s="61"/>
    </row>
    <row r="408" spans="1:6" s="29" customFormat="1" ht="15" customHeight="1" x14ac:dyDescent="0.25">
      <c r="A408" s="33" t="s">
        <v>1406</v>
      </c>
      <c r="B408" s="34">
        <v>89</v>
      </c>
      <c r="C408" s="34">
        <v>1200</v>
      </c>
      <c r="D408" s="34">
        <v>1200</v>
      </c>
      <c r="E408" s="31" t="s">
        <v>78</v>
      </c>
      <c r="F408" s="38">
        <v>3</v>
      </c>
    </row>
    <row r="409" spans="1:6" s="29" customFormat="1" ht="15" customHeight="1" x14ac:dyDescent="0.25">
      <c r="B409" s="34"/>
      <c r="C409" s="31"/>
      <c r="D409" s="31"/>
      <c r="E409" s="38"/>
      <c r="F409" s="38"/>
    </row>
    <row r="410" spans="1:6" s="89" customFormat="1" ht="15" customHeight="1" x14ac:dyDescent="0.25">
      <c r="A410" s="42" t="s">
        <v>2381</v>
      </c>
      <c r="B410" s="127"/>
      <c r="C410" s="127"/>
      <c r="D410" s="127"/>
      <c r="E410" s="127"/>
      <c r="F410" s="127"/>
    </row>
    <row r="411" spans="1:6" s="89" customFormat="1" ht="15" customHeight="1" x14ac:dyDescent="0.25">
      <c r="A411" s="43" t="s">
        <v>2503</v>
      </c>
      <c r="B411" s="70">
        <v>93</v>
      </c>
      <c r="C411" s="70">
        <v>1200</v>
      </c>
      <c r="D411" s="73">
        <v>1200</v>
      </c>
      <c r="E411" s="71" t="s">
        <v>78</v>
      </c>
      <c r="F411" s="71">
        <v>3.1</v>
      </c>
    </row>
    <row r="412" spans="1:6" s="89" customFormat="1" ht="15" customHeight="1" x14ac:dyDescent="0.25">
      <c r="A412" s="44"/>
      <c r="B412" s="70"/>
      <c r="C412" s="70"/>
      <c r="D412" s="70"/>
      <c r="E412" s="70"/>
      <c r="F412" s="70"/>
    </row>
    <row r="413" spans="1:6" s="29" customFormat="1" ht="15" customHeight="1" x14ac:dyDescent="0.25">
      <c r="A413" s="140" t="s">
        <v>1407</v>
      </c>
      <c r="B413" s="140"/>
      <c r="C413" s="140"/>
      <c r="D413" s="140"/>
      <c r="E413" s="140"/>
      <c r="F413" s="140"/>
    </row>
    <row r="414" spans="1:6" s="29" customFormat="1" ht="15" customHeight="1" x14ac:dyDescent="0.25">
      <c r="A414" s="30"/>
      <c r="B414" s="31"/>
      <c r="C414" s="31"/>
      <c r="D414" s="31"/>
      <c r="E414" s="38"/>
      <c r="F414" s="38"/>
    </row>
    <row r="415" spans="1:6" s="29" customFormat="1" ht="15" customHeight="1" x14ac:dyDescent="0.25">
      <c r="A415" s="30" t="s">
        <v>836</v>
      </c>
      <c r="B415" s="31"/>
      <c r="C415" s="31"/>
      <c r="D415" s="31"/>
      <c r="E415" s="38"/>
      <c r="F415" s="38"/>
    </row>
    <row r="416" spans="1:6" s="29" customFormat="1" ht="15" customHeight="1" x14ac:dyDescent="0.25">
      <c r="A416" s="33" t="s">
        <v>1272</v>
      </c>
      <c r="B416" s="31">
        <v>178</v>
      </c>
      <c r="C416" s="34">
        <v>1600</v>
      </c>
      <c r="D416" s="34">
        <v>1600</v>
      </c>
      <c r="E416" s="38" t="s">
        <v>78</v>
      </c>
      <c r="F416" s="38">
        <v>3.3103448275862069</v>
      </c>
    </row>
    <row r="417" spans="1:6" s="29" customFormat="1" ht="15" customHeight="1" x14ac:dyDescent="0.25">
      <c r="B417" s="31"/>
      <c r="C417" s="31"/>
      <c r="D417" s="31"/>
      <c r="E417" s="38"/>
      <c r="F417" s="38"/>
    </row>
    <row r="418" spans="1:6" s="29" customFormat="1" ht="15" customHeight="1" x14ac:dyDescent="0.25">
      <c r="A418" s="30" t="s">
        <v>855</v>
      </c>
      <c r="B418" s="31"/>
      <c r="C418" s="31"/>
      <c r="D418" s="31"/>
      <c r="E418" s="38"/>
      <c r="F418" s="38"/>
    </row>
    <row r="419" spans="1:6" s="29" customFormat="1" ht="15" customHeight="1" x14ac:dyDescent="0.25">
      <c r="A419" s="33" t="s">
        <v>1408</v>
      </c>
      <c r="B419" s="31">
        <v>155</v>
      </c>
      <c r="C419" s="34">
        <v>1500</v>
      </c>
      <c r="D419" s="34">
        <v>1500</v>
      </c>
      <c r="E419" s="38" t="s">
        <v>78</v>
      </c>
      <c r="F419" s="38">
        <v>3.2727272727272729</v>
      </c>
    </row>
    <row r="420" spans="1:6" s="29" customFormat="1" ht="15" customHeight="1" x14ac:dyDescent="0.25">
      <c r="A420" s="33" t="s">
        <v>1409</v>
      </c>
      <c r="B420" s="31">
        <v>140</v>
      </c>
      <c r="C420" s="31" t="s">
        <v>1410</v>
      </c>
      <c r="D420" s="31" t="s">
        <v>1410</v>
      </c>
      <c r="E420" s="38" t="s">
        <v>78</v>
      </c>
      <c r="F420" s="38">
        <v>3.6226415094339623</v>
      </c>
    </row>
    <row r="421" spans="1:6" s="29" customFormat="1" ht="15" customHeight="1" x14ac:dyDescent="0.25">
      <c r="A421" s="33" t="s">
        <v>1411</v>
      </c>
      <c r="B421" s="51">
        <v>185</v>
      </c>
      <c r="C421" s="34">
        <v>1000</v>
      </c>
      <c r="D421" s="34">
        <v>1000</v>
      </c>
      <c r="E421" s="38" t="s">
        <v>78</v>
      </c>
      <c r="F421" s="38">
        <v>2.1052631578947367</v>
      </c>
    </row>
    <row r="422" spans="1:6" s="29" customFormat="1" ht="15" customHeight="1" x14ac:dyDescent="0.25">
      <c r="A422" s="33" t="s">
        <v>1306</v>
      </c>
      <c r="B422" s="31">
        <v>148</v>
      </c>
      <c r="C422" s="34">
        <v>1350</v>
      </c>
      <c r="D422" s="34" t="s">
        <v>2701</v>
      </c>
      <c r="E422" s="38" t="s">
        <v>78</v>
      </c>
      <c r="F422" s="38">
        <f>(1375*12)/520000*100</f>
        <v>3.1730769230769229</v>
      </c>
    </row>
    <row r="423" spans="1:6" s="29" customFormat="1" ht="15" customHeight="1" x14ac:dyDescent="0.25">
      <c r="A423" s="30"/>
      <c r="B423" s="31"/>
      <c r="C423" s="31"/>
      <c r="D423" s="31"/>
      <c r="E423" s="38"/>
      <c r="F423" s="38"/>
    </row>
    <row r="424" spans="1:6" s="29" customFormat="1" ht="15" customHeight="1" x14ac:dyDescent="0.25">
      <c r="A424" s="30" t="s">
        <v>867</v>
      </c>
      <c r="B424" s="31"/>
      <c r="C424" s="31"/>
      <c r="D424" s="31"/>
      <c r="E424" s="38"/>
      <c r="F424" s="38"/>
    </row>
    <row r="425" spans="1:6" s="29" customFormat="1" ht="15" customHeight="1" x14ac:dyDescent="0.25">
      <c r="A425" s="33" t="s">
        <v>1187</v>
      </c>
      <c r="B425" s="31">
        <v>230</v>
      </c>
      <c r="C425" s="34">
        <v>2000</v>
      </c>
      <c r="D425" s="34">
        <v>2000</v>
      </c>
      <c r="E425" s="31" t="s">
        <v>78</v>
      </c>
      <c r="F425" s="38">
        <v>2.2999999999999998</v>
      </c>
    </row>
    <row r="426" spans="1:6" s="29" customFormat="1" ht="15" customHeight="1" x14ac:dyDescent="0.25">
      <c r="A426" s="33" t="s">
        <v>1412</v>
      </c>
      <c r="B426" s="31">
        <v>153</v>
      </c>
      <c r="C426" s="34">
        <v>2000</v>
      </c>
      <c r="D426" s="34">
        <v>2000</v>
      </c>
      <c r="E426" s="31" t="s">
        <v>78</v>
      </c>
      <c r="F426" s="38">
        <v>2.6</v>
      </c>
    </row>
    <row r="427" spans="1:6" s="29" customFormat="1" ht="15" customHeight="1" x14ac:dyDescent="0.25">
      <c r="A427" s="33"/>
      <c r="B427" s="31">
        <v>150</v>
      </c>
      <c r="C427" s="34">
        <v>1400</v>
      </c>
      <c r="D427" s="34">
        <v>1400</v>
      </c>
      <c r="E427" s="31" t="s">
        <v>78</v>
      </c>
      <c r="F427" s="38">
        <v>1.8</v>
      </c>
    </row>
    <row r="428" spans="1:6" s="29" customFormat="1" ht="15" customHeight="1" x14ac:dyDescent="0.25">
      <c r="A428" s="33" t="s">
        <v>1413</v>
      </c>
      <c r="B428" s="31">
        <v>187</v>
      </c>
      <c r="C428" s="34">
        <v>2000</v>
      </c>
      <c r="D428" s="34">
        <v>2000</v>
      </c>
      <c r="E428" s="31" t="s">
        <v>78</v>
      </c>
      <c r="F428" s="38">
        <v>3.9</v>
      </c>
    </row>
    <row r="429" spans="1:6" s="29" customFormat="1" ht="15" customHeight="1" x14ac:dyDescent="0.25">
      <c r="A429" s="33" t="s">
        <v>986</v>
      </c>
      <c r="B429" s="31">
        <v>182</v>
      </c>
      <c r="C429" s="34">
        <v>1500</v>
      </c>
      <c r="D429" s="34">
        <v>1500</v>
      </c>
      <c r="E429" s="31" t="s">
        <v>78</v>
      </c>
      <c r="F429" s="38">
        <v>1.8</v>
      </c>
    </row>
    <row r="430" spans="1:6" s="29" customFormat="1" ht="15" customHeight="1" x14ac:dyDescent="0.25">
      <c r="A430" s="33" t="s">
        <v>1414</v>
      </c>
      <c r="B430" s="31">
        <v>146</v>
      </c>
      <c r="C430" s="34" t="s">
        <v>1018</v>
      </c>
      <c r="D430" s="34" t="s">
        <v>1018</v>
      </c>
      <c r="E430" s="38" t="s">
        <v>78</v>
      </c>
      <c r="F430" s="38">
        <v>1.7</v>
      </c>
    </row>
    <row r="431" spans="1:6" s="29" customFormat="1" ht="15" customHeight="1" x14ac:dyDescent="0.25">
      <c r="A431" s="33" t="s">
        <v>1415</v>
      </c>
      <c r="B431" s="31">
        <v>160</v>
      </c>
      <c r="C431" s="34">
        <v>2200</v>
      </c>
      <c r="D431" s="34">
        <v>2200</v>
      </c>
      <c r="E431" s="38" t="s">
        <v>78</v>
      </c>
      <c r="F431" s="38">
        <v>2.2000000000000002</v>
      </c>
    </row>
    <row r="432" spans="1:6" s="29" customFormat="1" ht="15" customHeight="1" x14ac:dyDescent="0.25">
      <c r="A432" s="33" t="s">
        <v>1416</v>
      </c>
      <c r="B432" s="31">
        <v>119</v>
      </c>
      <c r="C432" s="34">
        <v>2500</v>
      </c>
      <c r="D432" s="34">
        <v>2500</v>
      </c>
      <c r="E432" s="38" t="s">
        <v>78</v>
      </c>
      <c r="F432" s="38">
        <v>4.0999999999999996</v>
      </c>
    </row>
    <row r="433" spans="1:6" s="29" customFormat="1" ht="15" customHeight="1" x14ac:dyDescent="0.25">
      <c r="A433" s="33" t="s">
        <v>1417</v>
      </c>
      <c r="B433" s="31">
        <v>162</v>
      </c>
      <c r="C433" s="34">
        <v>2300</v>
      </c>
      <c r="D433" s="34">
        <v>2300</v>
      </c>
      <c r="E433" s="31" t="s">
        <v>78</v>
      </c>
      <c r="F433" s="38">
        <v>3.1</v>
      </c>
    </row>
    <row r="434" spans="1:6" s="29" customFormat="1" ht="15" customHeight="1" x14ac:dyDescent="0.25">
      <c r="A434" s="33" t="s">
        <v>1418</v>
      </c>
      <c r="B434" s="31">
        <v>144</v>
      </c>
      <c r="C434" s="34">
        <v>2200</v>
      </c>
      <c r="D434" s="34">
        <v>2200</v>
      </c>
      <c r="E434" s="31" t="s">
        <v>78</v>
      </c>
      <c r="F434" s="38">
        <v>3.3</v>
      </c>
    </row>
    <row r="435" spans="1:6" s="29" customFormat="1" ht="15" customHeight="1" x14ac:dyDescent="0.25">
      <c r="A435" s="33" t="s">
        <v>1419</v>
      </c>
      <c r="B435" s="31">
        <v>190</v>
      </c>
      <c r="C435" s="34">
        <v>2000</v>
      </c>
      <c r="D435" s="34">
        <v>2000</v>
      </c>
      <c r="E435" s="31" t="s">
        <v>78</v>
      </c>
      <c r="F435" s="38">
        <v>2.7</v>
      </c>
    </row>
    <row r="436" spans="1:6" s="29" customFormat="1" ht="15" customHeight="1" x14ac:dyDescent="0.25">
      <c r="A436" s="33" t="s">
        <v>1420</v>
      </c>
      <c r="B436" s="51">
        <v>133</v>
      </c>
      <c r="C436" s="31" t="s">
        <v>1030</v>
      </c>
      <c r="D436" s="31" t="s">
        <v>1030</v>
      </c>
      <c r="E436" s="31" t="s">
        <v>78</v>
      </c>
      <c r="F436" s="57">
        <v>2.2000000000000002</v>
      </c>
    </row>
    <row r="437" spans="1:6" s="29" customFormat="1" ht="15" customHeight="1" x14ac:dyDescent="0.25">
      <c r="A437" s="33" t="s">
        <v>1421</v>
      </c>
      <c r="B437" s="31">
        <v>145</v>
      </c>
      <c r="C437" s="31" t="s">
        <v>1422</v>
      </c>
      <c r="D437" s="31" t="s">
        <v>1422</v>
      </c>
      <c r="E437" s="31" t="s">
        <v>78</v>
      </c>
      <c r="F437" s="38">
        <v>4.0999999999999996</v>
      </c>
    </row>
    <row r="438" spans="1:6" s="29" customFormat="1" ht="15" customHeight="1" x14ac:dyDescent="0.25">
      <c r="A438" s="33" t="s">
        <v>1423</v>
      </c>
      <c r="B438" s="31">
        <v>206</v>
      </c>
      <c r="C438" s="34">
        <v>1800</v>
      </c>
      <c r="D438" s="34">
        <v>1800</v>
      </c>
      <c r="E438" s="31" t="s">
        <v>78</v>
      </c>
      <c r="F438" s="38">
        <v>2.2000000000000002</v>
      </c>
    </row>
    <row r="439" spans="1:6" s="29" customFormat="1" ht="15" customHeight="1" x14ac:dyDescent="0.25">
      <c r="B439" s="31"/>
      <c r="C439" s="31"/>
      <c r="D439" s="31"/>
      <c r="E439" s="38"/>
      <c r="F439" s="38"/>
    </row>
    <row r="440" spans="1:6" s="18" customFormat="1" ht="15" customHeight="1" x14ac:dyDescent="0.25">
      <c r="A440" s="15" t="s">
        <v>1895</v>
      </c>
      <c r="B440" s="16"/>
    </row>
    <row r="441" spans="1:6" s="18" customFormat="1" ht="15" customHeight="1" x14ac:dyDescent="0.25">
      <c r="A441" s="19" t="s">
        <v>1939</v>
      </c>
      <c r="B441" s="128">
        <v>153</v>
      </c>
      <c r="C441" s="128" t="s">
        <v>12</v>
      </c>
      <c r="D441" s="16" t="s">
        <v>1146</v>
      </c>
      <c r="E441" s="16" t="s">
        <v>14</v>
      </c>
      <c r="F441" s="17">
        <v>3.5</v>
      </c>
    </row>
    <row r="442" spans="1:6" s="18" customFormat="1" ht="15" customHeight="1" x14ac:dyDescent="0.25">
      <c r="A442" s="19" t="s">
        <v>1903</v>
      </c>
      <c r="B442" s="16">
        <v>178</v>
      </c>
      <c r="C442" s="20" t="s">
        <v>12</v>
      </c>
      <c r="D442" s="20">
        <v>1700</v>
      </c>
      <c r="E442" s="17" t="s">
        <v>14</v>
      </c>
      <c r="F442" s="16">
        <v>2.8</v>
      </c>
    </row>
    <row r="443" spans="1:6" s="18" customFormat="1" ht="15" customHeight="1" x14ac:dyDescent="0.25">
      <c r="B443" s="16"/>
      <c r="C443" s="20"/>
      <c r="D443" s="16"/>
      <c r="E443" s="17"/>
      <c r="F443" s="16"/>
    </row>
    <row r="444" spans="1:6" s="29" customFormat="1" ht="15" customHeight="1" x14ac:dyDescent="0.25">
      <c r="A444" s="30" t="s">
        <v>1012</v>
      </c>
      <c r="B444" s="31"/>
      <c r="C444" s="31"/>
      <c r="D444" s="31"/>
      <c r="E444" s="38"/>
      <c r="F444" s="38"/>
    </row>
    <row r="445" spans="1:6" s="29" customFormat="1" ht="15" customHeight="1" x14ac:dyDescent="0.25">
      <c r="A445" s="33" t="s">
        <v>1424</v>
      </c>
      <c r="B445" s="31">
        <v>242</v>
      </c>
      <c r="C445" s="34">
        <v>1300</v>
      </c>
      <c r="D445" s="34">
        <v>1300</v>
      </c>
      <c r="E445" s="38" t="s">
        <v>78</v>
      </c>
      <c r="F445" s="38">
        <v>2.4</v>
      </c>
    </row>
    <row r="446" spans="1:6" s="29" customFormat="1" ht="15" customHeight="1" x14ac:dyDescent="0.25">
      <c r="B446" s="31"/>
      <c r="C446" s="31"/>
      <c r="D446" s="31"/>
      <c r="E446" s="38"/>
      <c r="F446" s="38"/>
    </row>
    <row r="447" spans="1:6" s="29" customFormat="1" ht="15" customHeight="1" x14ac:dyDescent="0.25">
      <c r="A447" s="30" t="s">
        <v>1026</v>
      </c>
      <c r="B447" s="31"/>
      <c r="C447" s="31"/>
      <c r="D447" s="31"/>
      <c r="E447" s="38"/>
      <c r="F447" s="38"/>
    </row>
    <row r="448" spans="1:6" s="29" customFormat="1" ht="15" customHeight="1" x14ac:dyDescent="0.25">
      <c r="A448" s="33" t="s">
        <v>1338</v>
      </c>
      <c r="B448" s="31">
        <v>190</v>
      </c>
      <c r="C448" s="34">
        <v>2200</v>
      </c>
      <c r="D448" s="34">
        <v>2200</v>
      </c>
      <c r="E448" s="38" t="s">
        <v>78</v>
      </c>
      <c r="F448" s="38">
        <v>2.6</v>
      </c>
    </row>
    <row r="449" spans="1:6" s="29" customFormat="1" ht="15" customHeight="1" x14ac:dyDescent="0.25">
      <c r="A449" s="33" t="s">
        <v>1425</v>
      </c>
      <c r="B449" s="34">
        <v>196</v>
      </c>
      <c r="C449" s="34">
        <v>2500</v>
      </c>
      <c r="D449" s="34">
        <v>2500</v>
      </c>
      <c r="E449" s="31" t="s">
        <v>78</v>
      </c>
      <c r="F449" s="38">
        <v>3</v>
      </c>
    </row>
    <row r="450" spans="1:6" s="29" customFormat="1" ht="15" customHeight="1" x14ac:dyDescent="0.25">
      <c r="A450" s="33" t="s">
        <v>1426</v>
      </c>
      <c r="B450" s="32">
        <v>124</v>
      </c>
      <c r="C450" s="34">
        <v>1600</v>
      </c>
      <c r="D450" s="34">
        <v>1600</v>
      </c>
      <c r="E450" s="31" t="s">
        <v>78</v>
      </c>
      <c r="F450" s="38">
        <v>1.7</v>
      </c>
    </row>
    <row r="451" spans="1:6" s="29" customFormat="1" ht="15" customHeight="1" x14ac:dyDescent="0.25">
      <c r="A451" s="33" t="s">
        <v>1427</v>
      </c>
      <c r="B451" s="31">
        <v>124</v>
      </c>
      <c r="C451" s="34">
        <v>2000</v>
      </c>
      <c r="D451" s="34">
        <v>2000</v>
      </c>
      <c r="E451" s="31" t="s">
        <v>78</v>
      </c>
      <c r="F451" s="38">
        <v>2.2000000000000002</v>
      </c>
    </row>
    <row r="452" spans="1:6" s="29" customFormat="1" ht="15" customHeight="1" x14ac:dyDescent="0.25">
      <c r="A452" s="33" t="s">
        <v>1428</v>
      </c>
      <c r="B452" s="32">
        <v>184</v>
      </c>
      <c r="C452" s="34">
        <v>2900</v>
      </c>
      <c r="D452" s="34">
        <v>2900</v>
      </c>
      <c r="E452" s="38" t="s">
        <v>78</v>
      </c>
      <c r="F452" s="38">
        <v>2.1</v>
      </c>
    </row>
    <row r="453" spans="1:6" s="29" customFormat="1" ht="15" customHeight="1" x14ac:dyDescent="0.25">
      <c r="A453" s="33" t="s">
        <v>1429</v>
      </c>
      <c r="B453" s="32">
        <v>185</v>
      </c>
      <c r="C453" s="34">
        <v>1700</v>
      </c>
      <c r="D453" s="34">
        <v>1700</v>
      </c>
      <c r="E453" s="38" t="s">
        <v>78</v>
      </c>
      <c r="F453" s="38">
        <v>2.4</v>
      </c>
    </row>
    <row r="454" spans="1:6" s="29" customFormat="1" ht="15" customHeight="1" x14ac:dyDescent="0.25">
      <c r="B454" s="32"/>
      <c r="C454" s="34"/>
      <c r="D454" s="34"/>
      <c r="E454" s="38"/>
      <c r="F454" s="38"/>
    </row>
    <row r="455" spans="1:6" s="29" customFormat="1" ht="15" customHeight="1" x14ac:dyDescent="0.25">
      <c r="A455" s="30" t="s">
        <v>1091</v>
      </c>
      <c r="B455" s="32"/>
      <c r="C455" s="34"/>
      <c r="D455" s="34"/>
      <c r="E455" s="38"/>
      <c r="F455" s="38"/>
    </row>
    <row r="456" spans="1:6" s="29" customFormat="1" ht="15" customHeight="1" x14ac:dyDescent="0.25">
      <c r="A456" s="33" t="s">
        <v>1430</v>
      </c>
      <c r="B456" s="32">
        <v>112</v>
      </c>
      <c r="C456" s="34">
        <v>1500</v>
      </c>
      <c r="D456" s="34">
        <v>1500</v>
      </c>
      <c r="E456" s="38" t="s">
        <v>78</v>
      </c>
      <c r="F456" s="38">
        <v>2.7692307692307692</v>
      </c>
    </row>
    <row r="457" spans="1:6" s="29" customFormat="1" ht="15" customHeight="1" x14ac:dyDescent="0.25">
      <c r="A457" s="33" t="s">
        <v>1431</v>
      </c>
      <c r="B457" s="32">
        <v>118</v>
      </c>
      <c r="C457" s="34">
        <v>2500</v>
      </c>
      <c r="D457" s="34">
        <v>2500</v>
      </c>
      <c r="E457" s="38" t="s">
        <v>78</v>
      </c>
      <c r="F457" s="38">
        <v>3.8</v>
      </c>
    </row>
    <row r="458" spans="1:6" s="29" customFormat="1" ht="15" customHeight="1" x14ac:dyDescent="0.25">
      <c r="B458" s="32"/>
      <c r="C458" s="34"/>
      <c r="D458" s="34"/>
      <c r="E458" s="38"/>
      <c r="F458" s="38"/>
    </row>
    <row r="459" spans="1:6" s="89" customFormat="1" ht="15" customHeight="1" x14ac:dyDescent="0.25">
      <c r="A459" s="42" t="s">
        <v>2381</v>
      </c>
      <c r="B459" s="127"/>
      <c r="C459" s="127"/>
      <c r="D459" s="127"/>
      <c r="E459" s="127"/>
      <c r="F459" s="127"/>
    </row>
    <row r="460" spans="1:6" s="89" customFormat="1" ht="15" customHeight="1" x14ac:dyDescent="0.25">
      <c r="A460" s="43" t="s">
        <v>2504</v>
      </c>
      <c r="B460" s="70">
        <v>178</v>
      </c>
      <c r="C460" s="70" t="s">
        <v>12</v>
      </c>
      <c r="D460" s="70">
        <v>1600</v>
      </c>
      <c r="E460" s="70" t="s">
        <v>14</v>
      </c>
      <c r="F460" s="71">
        <v>3.3103448275862069</v>
      </c>
    </row>
    <row r="461" spans="1:6" s="89" customFormat="1" ht="15" customHeight="1" x14ac:dyDescent="0.25">
      <c r="A461" s="44"/>
      <c r="B461" s="70"/>
      <c r="C461" s="70"/>
      <c r="D461" s="70"/>
      <c r="E461" s="70"/>
      <c r="F461" s="70"/>
    </row>
    <row r="462" spans="1:6" s="18" customFormat="1" ht="15" customHeight="1" x14ac:dyDescent="0.25">
      <c r="A462" s="15" t="s">
        <v>1905</v>
      </c>
      <c r="B462" s="16"/>
      <c r="C462" s="20"/>
      <c r="D462" s="16"/>
      <c r="E462" s="17"/>
      <c r="F462" s="16"/>
    </row>
    <row r="463" spans="1:6" s="18" customFormat="1" ht="15" customHeight="1" x14ac:dyDescent="0.25">
      <c r="A463" s="19" t="s">
        <v>1906</v>
      </c>
      <c r="B463" s="16">
        <v>126</v>
      </c>
      <c r="C463" s="20" t="s">
        <v>12</v>
      </c>
      <c r="D463" s="20">
        <v>1800</v>
      </c>
      <c r="E463" s="17" t="s">
        <v>14</v>
      </c>
      <c r="F463" s="16">
        <v>3.2</v>
      </c>
    </row>
    <row r="464" spans="1:6" s="18" customFormat="1" ht="15" customHeight="1" x14ac:dyDescent="0.25">
      <c r="B464" s="16"/>
      <c r="C464" s="20"/>
      <c r="D464" s="16"/>
      <c r="E464" s="17"/>
      <c r="F464" s="16"/>
    </row>
    <row r="465" spans="1:6" s="18" customFormat="1" ht="15" customHeight="1" x14ac:dyDescent="0.25">
      <c r="A465" s="15" t="s">
        <v>1881</v>
      </c>
      <c r="B465" s="16"/>
      <c r="C465" s="16"/>
      <c r="D465" s="16"/>
      <c r="E465" s="62"/>
      <c r="F465" s="16"/>
    </row>
    <row r="466" spans="1:6" s="18" customFormat="1" ht="15" customHeight="1" x14ac:dyDescent="0.25">
      <c r="A466" s="19" t="s">
        <v>1940</v>
      </c>
      <c r="B466" s="16">
        <v>209</v>
      </c>
      <c r="C466" s="16" t="s">
        <v>12</v>
      </c>
      <c r="D466" s="20">
        <v>2400</v>
      </c>
      <c r="E466" s="17" t="s">
        <v>14</v>
      </c>
      <c r="F466" s="16">
        <v>3.7</v>
      </c>
    </row>
    <row r="467" spans="1:6" s="18" customFormat="1" ht="15" customHeight="1" x14ac:dyDescent="0.25">
      <c r="A467" s="18" t="s">
        <v>2279</v>
      </c>
      <c r="B467" s="128">
        <v>129</v>
      </c>
      <c r="C467" s="128" t="s">
        <v>12</v>
      </c>
      <c r="D467" s="20">
        <v>1600</v>
      </c>
      <c r="E467" s="17" t="s">
        <v>14</v>
      </c>
      <c r="F467" s="16">
        <v>3.6</v>
      </c>
    </row>
    <row r="468" spans="1:6" s="18" customFormat="1" ht="15" customHeight="1" x14ac:dyDescent="0.25">
      <c r="A468" s="18" t="s">
        <v>2280</v>
      </c>
      <c r="B468" s="128">
        <v>206</v>
      </c>
      <c r="C468" s="128" t="s">
        <v>12</v>
      </c>
      <c r="D468" s="20">
        <v>3800</v>
      </c>
      <c r="E468" s="17" t="s">
        <v>14</v>
      </c>
      <c r="F468" s="16">
        <v>5.6</v>
      </c>
    </row>
    <row r="469" spans="1:6" s="18" customFormat="1" ht="15" customHeight="1" x14ac:dyDescent="0.25">
      <c r="A469" s="18" t="s">
        <v>2281</v>
      </c>
      <c r="B469" s="128">
        <v>131</v>
      </c>
      <c r="C469" s="129">
        <v>1400</v>
      </c>
      <c r="D469" s="20" t="s">
        <v>1582</v>
      </c>
      <c r="E469" s="17">
        <v>-7.1</v>
      </c>
      <c r="F469" s="16">
        <v>1.7</v>
      </c>
    </row>
    <row r="470" spans="1:6" s="18" customFormat="1" ht="15" customHeight="1" x14ac:dyDescent="0.25">
      <c r="A470" s="18" t="s">
        <v>2282</v>
      </c>
      <c r="B470" s="128">
        <v>148</v>
      </c>
      <c r="C470" s="128" t="s">
        <v>12</v>
      </c>
      <c r="D470" s="20">
        <v>1500</v>
      </c>
      <c r="E470" s="17" t="s">
        <v>14</v>
      </c>
      <c r="F470" s="16">
        <v>3.1</v>
      </c>
    </row>
    <row r="471" spans="1:6" s="18" customFormat="1" ht="15" customHeight="1" x14ac:dyDescent="0.25">
      <c r="A471" s="19" t="s">
        <v>1941</v>
      </c>
      <c r="B471" s="16">
        <v>129</v>
      </c>
      <c r="C471" s="20" t="s">
        <v>12</v>
      </c>
      <c r="D471" s="20">
        <v>1700</v>
      </c>
      <c r="E471" s="17" t="s">
        <v>14</v>
      </c>
      <c r="F471" s="16">
        <v>3.5</v>
      </c>
    </row>
    <row r="472" spans="1:6" s="18" customFormat="1" ht="15" customHeight="1" x14ac:dyDescent="0.25">
      <c r="A472" s="18" t="s">
        <v>2283</v>
      </c>
      <c r="B472" s="128">
        <v>145</v>
      </c>
      <c r="C472" s="128" t="s">
        <v>12</v>
      </c>
      <c r="D472" s="20">
        <v>1200</v>
      </c>
      <c r="E472" s="17" t="s">
        <v>14</v>
      </c>
      <c r="F472" s="17">
        <v>1.92</v>
      </c>
    </row>
    <row r="473" spans="1:6" s="18" customFormat="1" ht="15" customHeight="1" x14ac:dyDescent="0.25">
      <c r="A473" s="19" t="s">
        <v>1938</v>
      </c>
      <c r="B473" s="16">
        <v>219</v>
      </c>
      <c r="C473" s="20" t="s">
        <v>12</v>
      </c>
      <c r="D473" s="20">
        <v>2000</v>
      </c>
      <c r="E473" s="16" t="s">
        <v>14</v>
      </c>
      <c r="F473" s="16">
        <v>2.2999999999999998</v>
      </c>
    </row>
    <row r="474" spans="1:6" s="18" customFormat="1" ht="15" customHeight="1" x14ac:dyDescent="0.25">
      <c r="A474" s="23"/>
      <c r="B474" s="16"/>
      <c r="C474" s="20"/>
      <c r="D474" s="20"/>
      <c r="E474" s="16"/>
      <c r="F474" s="16"/>
    </row>
    <row r="475" spans="1:6" s="29" customFormat="1" ht="15" customHeight="1" x14ac:dyDescent="0.25">
      <c r="A475" s="140" t="s">
        <v>1432</v>
      </c>
      <c r="B475" s="140"/>
      <c r="C475" s="140"/>
      <c r="D475" s="140"/>
      <c r="E475" s="140"/>
      <c r="F475" s="140"/>
    </row>
    <row r="476" spans="1:6" s="29" customFormat="1" ht="15" customHeight="1" x14ac:dyDescent="0.25">
      <c r="A476" s="30"/>
      <c r="B476" s="31"/>
      <c r="C476" s="31"/>
      <c r="D476" s="31"/>
      <c r="E476" s="38"/>
      <c r="F476" s="38"/>
    </row>
    <row r="477" spans="1:6" s="29" customFormat="1" ht="15" customHeight="1" x14ac:dyDescent="0.25">
      <c r="A477" s="30" t="s">
        <v>1026</v>
      </c>
      <c r="B477" s="31"/>
      <c r="C477" s="31"/>
      <c r="D477" s="31"/>
      <c r="E477" s="38"/>
      <c r="F477" s="61"/>
    </row>
    <row r="478" spans="1:6" s="29" customFormat="1" ht="15" customHeight="1" x14ac:dyDescent="0.25">
      <c r="A478" s="33" t="s">
        <v>1433</v>
      </c>
      <c r="B478" s="31">
        <v>141</v>
      </c>
      <c r="C478" s="34">
        <v>1850</v>
      </c>
      <c r="D478" s="34">
        <v>1850</v>
      </c>
      <c r="E478" s="31" t="s">
        <v>78</v>
      </c>
      <c r="F478" s="38">
        <v>2.2000000000000002</v>
      </c>
    </row>
    <row r="479" spans="1:6" s="29" customFormat="1" ht="15" customHeight="1" x14ac:dyDescent="0.25">
      <c r="B479" s="31"/>
      <c r="C479" s="34"/>
      <c r="D479" s="34"/>
      <c r="E479" s="38"/>
      <c r="F479" s="38"/>
    </row>
    <row r="480" spans="1:6" s="29" customFormat="1" ht="15" customHeight="1" x14ac:dyDescent="0.25">
      <c r="A480" s="140" t="s">
        <v>178</v>
      </c>
      <c r="B480" s="140"/>
      <c r="C480" s="140"/>
      <c r="D480" s="140"/>
      <c r="E480" s="140"/>
      <c r="F480" s="140"/>
    </row>
    <row r="481" spans="1:6" s="29" customFormat="1" ht="15" customHeight="1" x14ac:dyDescent="0.25">
      <c r="A481" s="30"/>
      <c r="B481" s="34"/>
      <c r="C481" s="31"/>
      <c r="D481" s="31"/>
      <c r="E481" s="38"/>
      <c r="F481" s="38"/>
    </row>
    <row r="482" spans="1:6" s="29" customFormat="1" ht="15" customHeight="1" x14ac:dyDescent="0.25">
      <c r="A482" s="30" t="s">
        <v>867</v>
      </c>
      <c r="B482" s="34"/>
      <c r="C482" s="31"/>
      <c r="D482" s="31"/>
      <c r="E482" s="38"/>
      <c r="F482" s="38"/>
    </row>
    <row r="483" spans="1:6" s="29" customFormat="1" ht="15" customHeight="1" x14ac:dyDescent="0.25">
      <c r="A483" s="33" t="s">
        <v>1434</v>
      </c>
      <c r="B483" s="34">
        <v>107</v>
      </c>
      <c r="C483" s="34">
        <v>2200</v>
      </c>
      <c r="D483" s="34">
        <v>2200</v>
      </c>
      <c r="E483" s="31" t="s">
        <v>78</v>
      </c>
      <c r="F483" s="38">
        <v>2.2000000000000002</v>
      </c>
    </row>
    <row r="484" spans="1:6" s="29" customFormat="1" ht="15" customHeight="1" x14ac:dyDescent="0.25">
      <c r="A484" s="33" t="s">
        <v>1435</v>
      </c>
      <c r="B484" s="31">
        <v>170</v>
      </c>
      <c r="C484" s="34">
        <v>1200</v>
      </c>
      <c r="D484" s="34">
        <v>1200</v>
      </c>
      <c r="E484" s="31" t="s">
        <v>78</v>
      </c>
      <c r="F484" s="38">
        <v>1.4</v>
      </c>
    </row>
    <row r="485" spans="1:6" s="29" customFormat="1" ht="15" customHeight="1" x14ac:dyDescent="0.25">
      <c r="B485" s="31"/>
      <c r="C485" s="34"/>
      <c r="D485" s="34"/>
      <c r="E485" s="38"/>
      <c r="F485" s="38"/>
    </row>
    <row r="486" spans="1:6" s="29" customFormat="1" ht="15" customHeight="1" x14ac:dyDescent="0.25">
      <c r="A486" s="140" t="s">
        <v>184</v>
      </c>
      <c r="B486" s="140"/>
      <c r="C486" s="140"/>
      <c r="D486" s="140"/>
      <c r="E486" s="140"/>
      <c r="F486" s="140"/>
    </row>
    <row r="487" spans="1:6" s="29" customFormat="1" ht="15" customHeight="1" x14ac:dyDescent="0.25">
      <c r="A487" s="30"/>
      <c r="B487" s="31"/>
      <c r="C487" s="31"/>
      <c r="D487" s="31"/>
      <c r="E487" s="38"/>
      <c r="F487" s="38"/>
    </row>
    <row r="488" spans="1:6" s="29" customFormat="1" ht="15" customHeight="1" x14ac:dyDescent="0.25">
      <c r="A488" s="30" t="s">
        <v>867</v>
      </c>
      <c r="B488" s="31"/>
      <c r="C488" s="31"/>
      <c r="D488" s="31"/>
      <c r="E488" s="38"/>
      <c r="F488" s="61"/>
    </row>
    <row r="489" spans="1:6" s="29" customFormat="1" ht="15" customHeight="1" x14ac:dyDescent="0.25">
      <c r="A489" s="33" t="s">
        <v>1309</v>
      </c>
      <c r="B489" s="32">
        <v>139</v>
      </c>
      <c r="C489" s="34">
        <v>1500</v>
      </c>
      <c r="D489" s="34">
        <v>1500</v>
      </c>
      <c r="E489" s="41" t="s">
        <v>78</v>
      </c>
      <c r="F489" s="38">
        <v>1.2</v>
      </c>
    </row>
    <row r="490" spans="1:6" s="29" customFormat="1" ht="15" customHeight="1" x14ac:dyDescent="0.25">
      <c r="B490" s="32"/>
      <c r="C490" s="31"/>
      <c r="D490" s="31"/>
      <c r="E490" s="63"/>
      <c r="F490" s="31"/>
    </row>
    <row r="491" spans="1:6" s="18" customFormat="1" ht="15" customHeight="1" x14ac:dyDescent="0.25">
      <c r="A491" s="15" t="s">
        <v>1881</v>
      </c>
      <c r="B491" s="16"/>
      <c r="C491" s="16"/>
      <c r="D491" s="66"/>
      <c r="E491" s="17"/>
      <c r="F491" s="17"/>
    </row>
    <row r="492" spans="1:6" s="18" customFormat="1" ht="15" customHeight="1" x14ac:dyDescent="0.25">
      <c r="A492" s="18" t="s">
        <v>2278</v>
      </c>
      <c r="B492" s="16">
        <v>350</v>
      </c>
      <c r="C492" s="16" t="s">
        <v>12</v>
      </c>
      <c r="D492" s="16" t="s">
        <v>2277</v>
      </c>
      <c r="E492" s="17" t="s">
        <v>14</v>
      </c>
      <c r="F492" s="17">
        <v>5.5</v>
      </c>
    </row>
    <row r="493" spans="1:6" s="18" customFormat="1" ht="15" customHeight="1" x14ac:dyDescent="0.25">
      <c r="B493" s="16"/>
      <c r="C493" s="16"/>
      <c r="D493" s="16"/>
      <c r="E493" s="17"/>
      <c r="F493" s="17"/>
    </row>
    <row r="494" spans="1:6" s="29" customFormat="1" ht="15" customHeight="1" x14ac:dyDescent="0.25">
      <c r="A494" s="140" t="s">
        <v>1436</v>
      </c>
      <c r="B494" s="140"/>
      <c r="C494" s="140"/>
      <c r="D494" s="140"/>
      <c r="E494" s="140"/>
      <c r="F494" s="140"/>
    </row>
    <row r="495" spans="1:6" s="29" customFormat="1" ht="15" customHeight="1" x14ac:dyDescent="0.25">
      <c r="B495" s="51"/>
      <c r="C495" s="31"/>
      <c r="D495" s="31"/>
      <c r="E495" s="38"/>
      <c r="F495" s="57"/>
    </row>
    <row r="496" spans="1:6" s="29" customFormat="1" ht="15" customHeight="1" x14ac:dyDescent="0.25">
      <c r="A496" s="30" t="s">
        <v>867</v>
      </c>
      <c r="B496" s="31"/>
      <c r="C496" s="31"/>
      <c r="D496" s="31"/>
      <c r="E496" s="38"/>
      <c r="F496" s="38"/>
    </row>
    <row r="497" spans="1:6" s="29" customFormat="1" ht="15" customHeight="1" x14ac:dyDescent="0.25">
      <c r="A497" s="33" t="s">
        <v>1437</v>
      </c>
      <c r="B497" s="31">
        <v>122</v>
      </c>
      <c r="C497" s="34">
        <v>2100</v>
      </c>
      <c r="D497" s="34">
        <v>2100</v>
      </c>
      <c r="E497" s="38" t="s">
        <v>78</v>
      </c>
      <c r="F497" s="38">
        <v>3.4</v>
      </c>
    </row>
    <row r="498" spans="1:6" s="29" customFormat="1" ht="15" customHeight="1" x14ac:dyDescent="0.25">
      <c r="A498" s="33" t="s">
        <v>1438</v>
      </c>
      <c r="B498" s="31">
        <v>150</v>
      </c>
      <c r="C498" s="31" t="s">
        <v>1401</v>
      </c>
      <c r="D498" s="31" t="s">
        <v>1401</v>
      </c>
      <c r="E498" s="31" t="s">
        <v>78</v>
      </c>
      <c r="F498" s="38">
        <v>3.1</v>
      </c>
    </row>
    <row r="499" spans="1:6" s="29" customFormat="1" ht="15" customHeight="1" x14ac:dyDescent="0.25">
      <c r="A499" s="33" t="s">
        <v>1439</v>
      </c>
      <c r="B499" s="31">
        <v>122</v>
      </c>
      <c r="C499" s="34" t="s">
        <v>1440</v>
      </c>
      <c r="D499" s="34" t="s">
        <v>1440</v>
      </c>
      <c r="E499" s="38" t="s">
        <v>78</v>
      </c>
      <c r="F499" s="38">
        <v>4.9000000000000004</v>
      </c>
    </row>
    <row r="500" spans="1:6" s="29" customFormat="1" ht="15" customHeight="1" x14ac:dyDescent="0.25">
      <c r="A500" s="33" t="s">
        <v>1441</v>
      </c>
      <c r="B500" s="31">
        <v>116</v>
      </c>
      <c r="C500" s="34" t="s">
        <v>1442</v>
      </c>
      <c r="D500" s="34" t="s">
        <v>1442</v>
      </c>
      <c r="E500" s="38" t="s">
        <v>78</v>
      </c>
      <c r="F500" s="38">
        <f>(1175*12)/440000*100</f>
        <v>3.2045454545454541</v>
      </c>
    </row>
    <row r="501" spans="1:6" s="29" customFormat="1" ht="15" customHeight="1" x14ac:dyDescent="0.25">
      <c r="A501" s="40"/>
      <c r="B501" s="31"/>
      <c r="C501" s="34"/>
      <c r="D501" s="34"/>
      <c r="E501" s="38"/>
      <c r="F501" s="38"/>
    </row>
    <row r="502" spans="1:6" s="29" customFormat="1" ht="15" customHeight="1" x14ac:dyDescent="0.25">
      <c r="A502" s="30" t="s">
        <v>1012</v>
      </c>
      <c r="B502" s="31"/>
      <c r="C502" s="31"/>
      <c r="D502" s="31"/>
      <c r="E502" s="38"/>
      <c r="F502" s="38"/>
    </row>
    <row r="503" spans="1:6" s="29" customFormat="1" ht="15" customHeight="1" x14ac:dyDescent="0.25">
      <c r="A503" s="33" t="s">
        <v>1443</v>
      </c>
      <c r="B503" s="31">
        <v>141</v>
      </c>
      <c r="C503" s="31" t="s">
        <v>967</v>
      </c>
      <c r="D503" s="31" t="s">
        <v>967</v>
      </c>
      <c r="E503" s="31" t="s">
        <v>78</v>
      </c>
      <c r="F503" s="38">
        <f>(1450*12)/564000*100</f>
        <v>3.0851063829787235</v>
      </c>
    </row>
    <row r="504" spans="1:6" s="29" customFormat="1" ht="15" customHeight="1" x14ac:dyDescent="0.25">
      <c r="B504" s="31"/>
      <c r="C504" s="31"/>
      <c r="D504" s="31"/>
      <c r="E504" s="38"/>
      <c r="F504" s="38"/>
    </row>
    <row r="505" spans="1:6" s="29" customFormat="1" ht="15" customHeight="1" x14ac:dyDescent="0.25">
      <c r="A505" s="30" t="s">
        <v>1026</v>
      </c>
      <c r="B505" s="31"/>
      <c r="C505" s="31"/>
      <c r="D505" s="31"/>
      <c r="E505" s="38"/>
      <c r="F505" s="38"/>
    </row>
    <row r="506" spans="1:6" s="29" customFormat="1" ht="15" customHeight="1" x14ac:dyDescent="0.25">
      <c r="A506" s="33" t="s">
        <v>1444</v>
      </c>
      <c r="B506" s="31">
        <v>167</v>
      </c>
      <c r="C506" s="31" t="s">
        <v>1445</v>
      </c>
      <c r="D506" s="31" t="s">
        <v>1445</v>
      </c>
      <c r="E506" s="31" t="s">
        <v>78</v>
      </c>
      <c r="F506" s="38">
        <f>(1425*12)/580000*100</f>
        <v>2.9482758620689653</v>
      </c>
    </row>
    <row r="507" spans="1:6" s="29" customFormat="1" ht="15" customHeight="1" x14ac:dyDescent="0.25">
      <c r="A507" s="33" t="s">
        <v>1446</v>
      </c>
      <c r="B507" s="31">
        <v>133</v>
      </c>
      <c r="C507" s="34">
        <v>1815</v>
      </c>
      <c r="D507" s="34">
        <v>1815</v>
      </c>
      <c r="E507" s="31" t="s">
        <v>78</v>
      </c>
      <c r="F507" s="38">
        <f>(1815*12)/630000*100</f>
        <v>3.4571428571428573</v>
      </c>
    </row>
    <row r="508" spans="1:6" s="29" customFormat="1" ht="15" customHeight="1" x14ac:dyDescent="0.25">
      <c r="B508" s="31"/>
      <c r="C508" s="31"/>
      <c r="D508" s="31"/>
      <c r="E508" s="50"/>
      <c r="F508" s="38"/>
    </row>
    <row r="509" spans="1:6" s="29" customFormat="1" ht="15" customHeight="1" x14ac:dyDescent="0.25">
      <c r="A509" s="140" t="s">
        <v>1447</v>
      </c>
      <c r="B509" s="140"/>
      <c r="C509" s="140"/>
      <c r="D509" s="140"/>
      <c r="E509" s="140"/>
      <c r="F509" s="140"/>
    </row>
    <row r="510" spans="1:6" s="29" customFormat="1" ht="15" customHeight="1" x14ac:dyDescent="0.25">
      <c r="A510" s="64"/>
      <c r="B510" s="31"/>
      <c r="C510" s="31"/>
      <c r="D510" s="31"/>
      <c r="E510" s="65"/>
      <c r="F510" s="38"/>
    </row>
    <row r="511" spans="1:6" s="29" customFormat="1" ht="15" customHeight="1" x14ac:dyDescent="0.25">
      <c r="A511" s="30" t="s">
        <v>867</v>
      </c>
      <c r="B511" s="31"/>
      <c r="C511" s="31"/>
      <c r="D511" s="31"/>
      <c r="E511" s="65"/>
      <c r="F511" s="38"/>
    </row>
    <row r="512" spans="1:6" s="29" customFormat="1" ht="15" customHeight="1" x14ac:dyDescent="0.25">
      <c r="A512" s="33" t="s">
        <v>1448</v>
      </c>
      <c r="B512" s="31">
        <v>56</v>
      </c>
      <c r="C512" s="31">
        <v>700</v>
      </c>
      <c r="D512" s="31">
        <v>700</v>
      </c>
      <c r="E512" s="31" t="s">
        <v>78</v>
      </c>
      <c r="F512" s="38">
        <v>4.4000000000000004</v>
      </c>
    </row>
    <row r="513" spans="1:6" s="29" customFormat="1" ht="15" customHeight="1" x14ac:dyDescent="0.25">
      <c r="A513" s="30"/>
      <c r="B513" s="31"/>
      <c r="C513" s="31"/>
      <c r="D513" s="31"/>
      <c r="E513" s="38"/>
      <c r="F513" s="38"/>
    </row>
    <row r="514" spans="1:6" s="29" customFormat="1" ht="15" customHeight="1" x14ac:dyDescent="0.25">
      <c r="A514" s="30" t="s">
        <v>1026</v>
      </c>
      <c r="B514" s="31"/>
      <c r="C514" s="31"/>
      <c r="D514" s="31"/>
      <c r="E514" s="38"/>
      <c r="F514" s="61"/>
    </row>
    <row r="515" spans="1:6" s="29" customFormat="1" ht="15" customHeight="1" x14ac:dyDescent="0.25">
      <c r="A515" s="33" t="s">
        <v>1449</v>
      </c>
      <c r="B515" s="31">
        <v>61</v>
      </c>
      <c r="C515" s="34">
        <v>1000</v>
      </c>
      <c r="D515" s="34">
        <v>1000</v>
      </c>
      <c r="E515" s="38" t="s">
        <v>78</v>
      </c>
      <c r="F515" s="38">
        <v>3.5</v>
      </c>
    </row>
    <row r="516" spans="1:6" s="29" customFormat="1" ht="15" customHeight="1" x14ac:dyDescent="0.25">
      <c r="A516" s="30"/>
      <c r="B516" s="31"/>
      <c r="C516" s="31"/>
      <c r="D516" s="31"/>
      <c r="E516" s="38"/>
      <c r="F516" s="38"/>
    </row>
    <row r="517" spans="1:6" s="29" customFormat="1" ht="15" customHeight="1" x14ac:dyDescent="0.25">
      <c r="A517" s="30" t="s">
        <v>1091</v>
      </c>
      <c r="B517" s="31"/>
      <c r="C517" s="31"/>
      <c r="D517" s="31"/>
      <c r="E517" s="38"/>
      <c r="F517" s="61"/>
    </row>
    <row r="518" spans="1:6" s="29" customFormat="1" ht="15" customHeight="1" x14ac:dyDescent="0.25">
      <c r="A518" s="33" t="s">
        <v>1450</v>
      </c>
      <c r="B518" s="32">
        <v>60</v>
      </c>
      <c r="C518" s="31">
        <v>800</v>
      </c>
      <c r="D518" s="31">
        <v>800</v>
      </c>
      <c r="E518" s="38" t="s">
        <v>78</v>
      </c>
      <c r="F518" s="38">
        <v>4.8</v>
      </c>
    </row>
    <row r="519" spans="1:6" s="29" customFormat="1" ht="15" customHeight="1" x14ac:dyDescent="0.25">
      <c r="A519" s="33" t="s">
        <v>1451</v>
      </c>
      <c r="B519" s="32">
        <v>56</v>
      </c>
      <c r="C519" s="34">
        <v>600</v>
      </c>
      <c r="D519" s="34">
        <v>600</v>
      </c>
      <c r="E519" s="38" t="s">
        <v>78</v>
      </c>
      <c r="F519" s="38">
        <v>4.2</v>
      </c>
    </row>
    <row r="520" spans="1:6" s="29" customFormat="1" ht="15" customHeight="1" x14ac:dyDescent="0.25">
      <c r="B520" s="31"/>
      <c r="C520" s="31"/>
      <c r="D520" s="31"/>
      <c r="E520" s="50"/>
      <c r="F520" s="48"/>
    </row>
    <row r="521" spans="1:6" s="18" customFormat="1" ht="15" customHeight="1" x14ac:dyDescent="0.25">
      <c r="A521" s="15" t="s">
        <v>1881</v>
      </c>
      <c r="B521" s="16"/>
      <c r="C521" s="16"/>
      <c r="D521" s="66"/>
      <c r="E521" s="62"/>
      <c r="F521" s="62"/>
    </row>
    <row r="522" spans="1:6" s="18" customFormat="1" ht="15" customHeight="1" x14ac:dyDescent="0.25">
      <c r="A522" s="19" t="s">
        <v>1934</v>
      </c>
      <c r="B522" s="20">
        <v>52</v>
      </c>
      <c r="C522" s="16" t="s">
        <v>12</v>
      </c>
      <c r="D522" s="16" t="s">
        <v>1943</v>
      </c>
      <c r="E522" s="17" t="s">
        <v>14</v>
      </c>
      <c r="F522" s="17">
        <v>8.1999999999999993</v>
      </c>
    </row>
    <row r="523" spans="1:6" s="29" customFormat="1" ht="15" customHeight="1" x14ac:dyDescent="0.25">
      <c r="B523" s="31"/>
      <c r="C523" s="31"/>
      <c r="D523" s="31"/>
      <c r="E523" s="38"/>
      <c r="F523" s="38"/>
    </row>
    <row r="524" spans="1:6" s="29" customFormat="1" ht="15" customHeight="1" x14ac:dyDescent="0.25">
      <c r="A524" s="30" t="s">
        <v>1126</v>
      </c>
      <c r="B524" s="31"/>
      <c r="C524" s="31"/>
      <c r="D524" s="31"/>
      <c r="E524" s="38"/>
      <c r="F524" s="38"/>
    </row>
    <row r="525" spans="1:6" s="29" customFormat="1" ht="15" customHeight="1" x14ac:dyDescent="0.25">
      <c r="A525" s="33" t="s">
        <v>1452</v>
      </c>
      <c r="B525" s="31">
        <v>57</v>
      </c>
      <c r="C525" s="31" t="s">
        <v>1453</v>
      </c>
      <c r="D525" s="31" t="s">
        <v>1453</v>
      </c>
      <c r="E525" s="38" t="s">
        <v>78</v>
      </c>
      <c r="F525" s="38">
        <v>4.0999999999999996</v>
      </c>
    </row>
    <row r="526" spans="1:6" s="29" customFormat="1" ht="15" customHeight="1" x14ac:dyDescent="0.25">
      <c r="A526" s="40"/>
      <c r="B526" s="31"/>
      <c r="C526" s="31"/>
      <c r="D526" s="31"/>
      <c r="E526" s="38"/>
      <c r="F526" s="38"/>
    </row>
    <row r="527" spans="1:6" s="132" customFormat="1" ht="15" customHeight="1" x14ac:dyDescent="0.25">
      <c r="A527" s="140" t="s">
        <v>1454</v>
      </c>
      <c r="B527" s="140"/>
      <c r="C527" s="140"/>
      <c r="D527" s="140"/>
      <c r="E527" s="140"/>
      <c r="F527" s="140"/>
    </row>
    <row r="528" spans="1:6" s="29" customFormat="1" ht="15" customHeight="1" x14ac:dyDescent="0.25">
      <c r="B528" s="31"/>
      <c r="C528" s="31"/>
      <c r="D528" s="31"/>
      <c r="E528" s="38"/>
      <c r="F528" s="38"/>
    </row>
    <row r="529" spans="1:6" s="29" customFormat="1" ht="15" customHeight="1" x14ac:dyDescent="0.25">
      <c r="A529" s="30" t="s">
        <v>867</v>
      </c>
      <c r="B529" s="31"/>
      <c r="C529" s="31"/>
      <c r="D529" s="31"/>
      <c r="E529" s="38"/>
      <c r="F529" s="38"/>
    </row>
    <row r="530" spans="1:6" s="29" customFormat="1" ht="15" customHeight="1" x14ac:dyDescent="0.25">
      <c r="A530" s="33" t="s">
        <v>1455</v>
      </c>
      <c r="B530" s="31">
        <v>61</v>
      </c>
      <c r="C530" s="34">
        <v>1000</v>
      </c>
      <c r="D530" s="34">
        <v>1000</v>
      </c>
      <c r="E530" s="38" t="s">
        <v>78</v>
      </c>
      <c r="F530" s="38">
        <v>6</v>
      </c>
    </row>
    <row r="531" spans="1:6" s="29" customFormat="1" ht="15" customHeight="1" x14ac:dyDescent="0.25">
      <c r="B531" s="31"/>
      <c r="C531" s="31"/>
      <c r="D531" s="31"/>
      <c r="E531" s="38"/>
      <c r="F531" s="38"/>
    </row>
    <row r="532" spans="1:6" s="29" customFormat="1" ht="15" customHeight="1" x14ac:dyDescent="0.25">
      <c r="A532" s="30" t="s">
        <v>1126</v>
      </c>
      <c r="B532" s="31"/>
      <c r="C532" s="31"/>
      <c r="D532" s="31"/>
      <c r="E532" s="38"/>
      <c r="F532" s="38"/>
    </row>
    <row r="533" spans="1:6" s="29" customFormat="1" ht="15" customHeight="1" x14ac:dyDescent="0.25">
      <c r="A533" s="33" t="s">
        <v>1456</v>
      </c>
      <c r="B533" s="31">
        <v>60</v>
      </c>
      <c r="C533" s="34" t="s">
        <v>1457</v>
      </c>
      <c r="D533" s="34" t="s">
        <v>1457</v>
      </c>
      <c r="E533" s="52" t="s">
        <v>78</v>
      </c>
      <c r="F533" s="38">
        <v>5.4</v>
      </c>
    </row>
    <row r="534" spans="1:6" s="29" customFormat="1" ht="15" customHeight="1" x14ac:dyDescent="0.25">
      <c r="B534" s="31"/>
      <c r="C534" s="34"/>
      <c r="D534" s="34"/>
      <c r="E534" s="52"/>
      <c r="F534" s="38"/>
    </row>
    <row r="535" spans="1:6" s="29" customFormat="1" ht="15" customHeight="1" x14ac:dyDescent="0.25">
      <c r="A535" s="140" t="s">
        <v>1458</v>
      </c>
      <c r="B535" s="140"/>
      <c r="C535" s="140"/>
      <c r="D535" s="140"/>
      <c r="E535" s="140"/>
      <c r="F535" s="140"/>
    </row>
    <row r="536" spans="1:6" s="29" customFormat="1" ht="15" customHeight="1" x14ac:dyDescent="0.25">
      <c r="B536" s="31"/>
      <c r="C536" s="31"/>
      <c r="D536" s="31"/>
      <c r="E536" s="38"/>
      <c r="F536" s="38"/>
    </row>
    <row r="537" spans="1:6" s="29" customFormat="1" ht="15" customHeight="1" x14ac:dyDescent="0.25">
      <c r="A537" s="30" t="s">
        <v>867</v>
      </c>
      <c r="B537" s="31"/>
      <c r="C537" s="31"/>
      <c r="D537" s="31"/>
      <c r="E537" s="38"/>
      <c r="F537" s="38"/>
    </row>
    <row r="538" spans="1:6" s="29" customFormat="1" ht="15" customHeight="1" x14ac:dyDescent="0.25">
      <c r="A538" s="33" t="s">
        <v>1459</v>
      </c>
      <c r="B538" s="31">
        <v>60</v>
      </c>
      <c r="C538" s="31" t="s">
        <v>1460</v>
      </c>
      <c r="D538" s="31" t="s">
        <v>1460</v>
      </c>
      <c r="E538" s="38" t="s">
        <v>78</v>
      </c>
      <c r="F538" s="38">
        <v>4.8</v>
      </c>
    </row>
    <row r="539" spans="1:6" s="29" customFormat="1" ht="15" customHeight="1" x14ac:dyDescent="0.25">
      <c r="B539" s="31"/>
      <c r="C539" s="31"/>
      <c r="D539" s="31"/>
      <c r="E539" s="38"/>
      <c r="F539" s="38"/>
    </row>
    <row r="540" spans="1:6" s="29" customFormat="1" ht="15" customHeight="1" x14ac:dyDescent="0.25">
      <c r="A540" s="140" t="s">
        <v>1461</v>
      </c>
      <c r="B540" s="140"/>
      <c r="C540" s="140"/>
      <c r="D540" s="140"/>
      <c r="E540" s="140"/>
      <c r="F540" s="140"/>
    </row>
    <row r="541" spans="1:6" s="29" customFormat="1" ht="15" customHeight="1" x14ac:dyDescent="0.25">
      <c r="B541" s="34"/>
      <c r="C541" s="31"/>
      <c r="D541" s="31"/>
      <c r="E541" s="50"/>
      <c r="F541" s="38"/>
    </row>
    <row r="542" spans="1:6" s="29" customFormat="1" ht="15" customHeight="1" x14ac:dyDescent="0.25">
      <c r="A542" s="30" t="s">
        <v>836</v>
      </c>
      <c r="B542" s="31"/>
      <c r="C542" s="31"/>
      <c r="D542" s="31"/>
      <c r="E542" s="38"/>
      <c r="F542" s="38"/>
    </row>
    <row r="543" spans="1:6" s="29" customFormat="1" ht="15" customHeight="1" x14ac:dyDescent="0.25">
      <c r="A543" s="33" t="s">
        <v>1273</v>
      </c>
      <c r="B543" s="31">
        <v>60</v>
      </c>
      <c r="C543" s="31" t="s">
        <v>1377</v>
      </c>
      <c r="D543" s="31" t="s">
        <v>1224</v>
      </c>
      <c r="E543" s="38" t="s">
        <v>78</v>
      </c>
      <c r="F543" s="38">
        <v>4.0909090909090908</v>
      </c>
    </row>
    <row r="544" spans="1:6" s="29" customFormat="1" ht="15" customHeight="1" x14ac:dyDescent="0.25">
      <c r="A544" s="30"/>
      <c r="B544" s="31"/>
      <c r="C544" s="31"/>
      <c r="D544" s="31"/>
      <c r="E544" s="38"/>
      <c r="F544" s="38"/>
    </row>
    <row r="545" spans="1:6" s="29" customFormat="1" ht="15" customHeight="1" x14ac:dyDescent="0.25">
      <c r="A545" s="30" t="s">
        <v>867</v>
      </c>
      <c r="B545" s="31"/>
      <c r="C545" s="31"/>
      <c r="D545" s="31"/>
      <c r="E545" s="38"/>
      <c r="F545" s="38"/>
    </row>
    <row r="546" spans="1:6" s="29" customFormat="1" ht="15" customHeight="1" x14ac:dyDescent="0.25">
      <c r="A546" s="33" t="s">
        <v>1462</v>
      </c>
      <c r="B546" s="31">
        <v>79</v>
      </c>
      <c r="C546" s="31">
        <v>900</v>
      </c>
      <c r="D546" s="31" t="s">
        <v>2702</v>
      </c>
      <c r="E546" s="38">
        <f>(1050-900)/900*100</f>
        <v>16.666666666666664</v>
      </c>
      <c r="F546" s="38">
        <f>(1050*12)/300000*100</f>
        <v>4.2</v>
      </c>
    </row>
    <row r="547" spans="1:6" s="29" customFormat="1" ht="15" customHeight="1" x14ac:dyDescent="0.25">
      <c r="A547" s="33" t="s">
        <v>1463</v>
      </c>
      <c r="B547" s="31">
        <v>81</v>
      </c>
      <c r="C547" s="31" t="s">
        <v>1464</v>
      </c>
      <c r="D547" s="31" t="s">
        <v>2703</v>
      </c>
      <c r="E547" s="38">
        <f>(1000-900)/900*100</f>
        <v>11.111111111111111</v>
      </c>
      <c r="F547" s="38">
        <f>(1000*12)/320000*100</f>
        <v>3.75</v>
      </c>
    </row>
    <row r="548" spans="1:6" s="29" customFormat="1" ht="15" customHeight="1" x14ac:dyDescent="0.25">
      <c r="A548" s="33" t="s">
        <v>1465</v>
      </c>
      <c r="B548" s="34">
        <v>88</v>
      </c>
      <c r="C548" s="34" t="s">
        <v>846</v>
      </c>
      <c r="D548" s="34" t="s">
        <v>846</v>
      </c>
      <c r="E548" s="52" t="s">
        <v>78</v>
      </c>
      <c r="F548" s="38">
        <v>4</v>
      </c>
    </row>
    <row r="549" spans="1:6" s="29" customFormat="1" ht="15" customHeight="1" x14ac:dyDescent="0.25">
      <c r="A549" s="33" t="s">
        <v>892</v>
      </c>
      <c r="B549" s="31">
        <v>110</v>
      </c>
      <c r="C549" s="34">
        <v>1400</v>
      </c>
      <c r="D549" s="34">
        <v>1400</v>
      </c>
      <c r="E549" s="52" t="s">
        <v>78</v>
      </c>
      <c r="F549" s="38">
        <v>3.4</v>
      </c>
    </row>
    <row r="550" spans="1:6" s="29" customFormat="1" ht="15" customHeight="1" x14ac:dyDescent="0.25">
      <c r="A550" s="33" t="s">
        <v>1466</v>
      </c>
      <c r="B550" s="31">
        <v>66</v>
      </c>
      <c r="C550" s="31" t="s">
        <v>1467</v>
      </c>
      <c r="D550" s="31" t="s">
        <v>1467</v>
      </c>
      <c r="E550" s="38" t="s">
        <v>78</v>
      </c>
      <c r="F550" s="38">
        <v>3.9</v>
      </c>
    </row>
    <row r="551" spans="1:6" s="29" customFormat="1" ht="15" customHeight="1" x14ac:dyDescent="0.25">
      <c r="A551" s="40"/>
      <c r="B551" s="31">
        <v>88</v>
      </c>
      <c r="C551" s="31" t="s">
        <v>12</v>
      </c>
      <c r="D551" s="31">
        <v>1000</v>
      </c>
      <c r="E551" s="38" t="s">
        <v>14</v>
      </c>
      <c r="F551" s="38">
        <f>(1000*12)/280000*100</f>
        <v>4.2857142857142856</v>
      </c>
    </row>
    <row r="552" spans="1:6" s="29" customFormat="1" ht="15" customHeight="1" x14ac:dyDescent="0.25">
      <c r="A552" s="33" t="s">
        <v>1468</v>
      </c>
      <c r="B552" s="31">
        <v>67</v>
      </c>
      <c r="C552" s="31">
        <v>950</v>
      </c>
      <c r="D552" s="31">
        <v>950</v>
      </c>
      <c r="E552" s="38" t="s">
        <v>78</v>
      </c>
      <c r="F552" s="38">
        <v>4.2</v>
      </c>
    </row>
    <row r="553" spans="1:6" s="29" customFormat="1" ht="15" customHeight="1" x14ac:dyDescent="0.25">
      <c r="A553" s="33" t="s">
        <v>1469</v>
      </c>
      <c r="B553" s="31">
        <v>83</v>
      </c>
      <c r="C553" s="31">
        <v>900</v>
      </c>
      <c r="D553" s="31">
        <v>900</v>
      </c>
      <c r="E553" s="38" t="s">
        <v>78</v>
      </c>
      <c r="F553" s="38">
        <v>4.3</v>
      </c>
    </row>
    <row r="554" spans="1:6" s="29" customFormat="1" ht="15" customHeight="1" x14ac:dyDescent="0.25">
      <c r="A554" s="33" t="s">
        <v>1470</v>
      </c>
      <c r="B554" s="31">
        <v>95</v>
      </c>
      <c r="C554" s="31" t="s">
        <v>1471</v>
      </c>
      <c r="D554" s="31" t="s">
        <v>1471</v>
      </c>
      <c r="E554" s="52" t="s">
        <v>78</v>
      </c>
      <c r="F554" s="38">
        <v>3.4</v>
      </c>
    </row>
    <row r="555" spans="1:6" s="29" customFormat="1" ht="15" customHeight="1" x14ac:dyDescent="0.25">
      <c r="A555" s="33" t="s">
        <v>1472</v>
      </c>
      <c r="B555" s="31">
        <v>95</v>
      </c>
      <c r="C555" s="31" t="s">
        <v>1080</v>
      </c>
      <c r="D555" s="31" t="s">
        <v>1080</v>
      </c>
      <c r="E555" s="38" t="s">
        <v>78</v>
      </c>
      <c r="F555" s="38">
        <v>3.5</v>
      </c>
    </row>
    <row r="556" spans="1:6" s="29" customFormat="1" ht="15" customHeight="1" x14ac:dyDescent="0.25">
      <c r="A556" s="130"/>
      <c r="B556" s="34">
        <v>102</v>
      </c>
      <c r="C556" s="54">
        <v>1150</v>
      </c>
      <c r="D556" s="54">
        <v>1150</v>
      </c>
      <c r="E556" s="52" t="s">
        <v>78</v>
      </c>
      <c r="F556" s="38">
        <v>2.9</v>
      </c>
    </row>
    <row r="557" spans="1:6" s="29" customFormat="1" ht="15" customHeight="1" x14ac:dyDescent="0.25">
      <c r="A557" s="33" t="s">
        <v>1473</v>
      </c>
      <c r="B557" s="31">
        <v>74</v>
      </c>
      <c r="C557" s="31" t="s">
        <v>1474</v>
      </c>
      <c r="D557" s="31" t="s">
        <v>1474</v>
      </c>
      <c r="E557" s="52" t="s">
        <v>78</v>
      </c>
      <c r="F557" s="38">
        <v>4.9000000000000004</v>
      </c>
    </row>
    <row r="558" spans="1:6" s="29" customFormat="1" ht="15" customHeight="1" x14ac:dyDescent="0.25">
      <c r="A558" s="33" t="s">
        <v>1475</v>
      </c>
      <c r="B558" s="31">
        <v>78</v>
      </c>
      <c r="C558" s="31">
        <v>900</v>
      </c>
      <c r="D558" s="31">
        <v>900</v>
      </c>
      <c r="E558" s="52" t="s">
        <v>78</v>
      </c>
      <c r="F558" s="38">
        <f>(900*12)/300000*100</f>
        <v>3.5999999999999996</v>
      </c>
    </row>
    <row r="559" spans="1:6" s="29" customFormat="1" ht="15" customHeight="1" x14ac:dyDescent="0.25">
      <c r="A559" s="33" t="s">
        <v>1291</v>
      </c>
      <c r="B559" s="31">
        <v>60</v>
      </c>
      <c r="C559" s="31">
        <v>650</v>
      </c>
      <c r="D559" s="31">
        <v>650</v>
      </c>
      <c r="E559" s="52" t="s">
        <v>78</v>
      </c>
      <c r="F559" s="38">
        <v>4.9000000000000004</v>
      </c>
    </row>
    <row r="560" spans="1:6" s="29" customFormat="1" ht="15" customHeight="1" x14ac:dyDescent="0.25">
      <c r="A560" s="33" t="s">
        <v>1476</v>
      </c>
      <c r="B560" s="31">
        <v>55</v>
      </c>
      <c r="C560" s="31" t="s">
        <v>1243</v>
      </c>
      <c r="D560" s="31" t="s">
        <v>1243</v>
      </c>
      <c r="E560" s="38" t="s">
        <v>78</v>
      </c>
      <c r="F560" s="38">
        <v>5.6</v>
      </c>
    </row>
    <row r="561" spans="1:6" s="29" customFormat="1" ht="15" customHeight="1" x14ac:dyDescent="0.25">
      <c r="A561" s="33" t="s">
        <v>1477</v>
      </c>
      <c r="B561" s="34">
        <v>78</v>
      </c>
      <c r="C561" s="34">
        <v>1100</v>
      </c>
      <c r="D561" s="34">
        <v>1100</v>
      </c>
      <c r="E561" s="52" t="s">
        <v>78</v>
      </c>
      <c r="F561" s="38">
        <v>4.2</v>
      </c>
    </row>
    <row r="562" spans="1:6" s="29" customFormat="1" ht="15" customHeight="1" x14ac:dyDescent="0.25">
      <c r="A562" s="33" t="s">
        <v>1478</v>
      </c>
      <c r="B562" s="31">
        <v>81</v>
      </c>
      <c r="C562" s="34" t="s">
        <v>941</v>
      </c>
      <c r="D562" s="34" t="s">
        <v>941</v>
      </c>
      <c r="E562" s="38" t="s">
        <v>78</v>
      </c>
      <c r="F562" s="38">
        <v>5.1818181818181817</v>
      </c>
    </row>
    <row r="563" spans="1:6" s="29" customFormat="1" ht="15" customHeight="1" x14ac:dyDescent="0.25">
      <c r="A563" s="33" t="s">
        <v>1479</v>
      </c>
      <c r="B563" s="31">
        <v>22</v>
      </c>
      <c r="C563" s="34" t="s">
        <v>1480</v>
      </c>
      <c r="D563" s="34" t="s">
        <v>1480</v>
      </c>
      <c r="E563" s="38" t="s">
        <v>78</v>
      </c>
      <c r="F563" s="38">
        <f>(700*12)/130000*100</f>
        <v>6.4615384615384617</v>
      </c>
    </row>
    <row r="564" spans="1:6" s="29" customFormat="1" ht="15" customHeight="1" x14ac:dyDescent="0.25">
      <c r="A564" s="33" t="s">
        <v>1481</v>
      </c>
      <c r="B564" s="31">
        <v>95</v>
      </c>
      <c r="C564" s="34" t="s">
        <v>941</v>
      </c>
      <c r="D564" s="34" t="s">
        <v>941</v>
      </c>
      <c r="E564" s="38" t="s">
        <v>78</v>
      </c>
      <c r="F564" s="38">
        <v>3.7</v>
      </c>
    </row>
    <row r="565" spans="1:6" s="29" customFormat="1" ht="15" customHeight="1" x14ac:dyDescent="0.25">
      <c r="A565" s="33" t="s">
        <v>1482</v>
      </c>
      <c r="B565" s="31">
        <v>84</v>
      </c>
      <c r="C565" s="34">
        <v>1400</v>
      </c>
      <c r="D565" s="34">
        <v>1400</v>
      </c>
      <c r="E565" s="38" t="s">
        <v>78</v>
      </c>
      <c r="F565" s="38">
        <v>4.7</v>
      </c>
    </row>
    <row r="566" spans="1:6" s="29" customFormat="1" ht="15" customHeight="1" x14ac:dyDescent="0.25">
      <c r="A566" s="33" t="s">
        <v>1483</v>
      </c>
      <c r="B566" s="31">
        <v>51</v>
      </c>
      <c r="C566" s="31">
        <v>850</v>
      </c>
      <c r="D566" s="31">
        <v>850</v>
      </c>
      <c r="E566" s="38" t="s">
        <v>78</v>
      </c>
      <c r="F566" s="38">
        <v>4.3</v>
      </c>
    </row>
    <row r="567" spans="1:6" s="29" customFormat="1" ht="15" customHeight="1" x14ac:dyDescent="0.25">
      <c r="A567" s="40"/>
      <c r="B567" s="31">
        <v>70</v>
      </c>
      <c r="C567" s="31">
        <v>850</v>
      </c>
      <c r="D567" s="31">
        <v>850</v>
      </c>
      <c r="E567" s="38" t="s">
        <v>78</v>
      </c>
      <c r="F567" s="38">
        <v>3.4000000000000004</v>
      </c>
    </row>
    <row r="568" spans="1:6" s="29" customFormat="1" ht="15" customHeight="1" x14ac:dyDescent="0.25">
      <c r="A568" s="40"/>
      <c r="B568" s="31">
        <v>93</v>
      </c>
      <c r="C568" s="31" t="s">
        <v>1484</v>
      </c>
      <c r="D568" s="31" t="s">
        <v>1484</v>
      </c>
      <c r="E568" s="52" t="s">
        <v>78</v>
      </c>
      <c r="F568" s="38">
        <v>2.9</v>
      </c>
    </row>
    <row r="569" spans="1:6" s="29" customFormat="1" ht="15" customHeight="1" x14ac:dyDescent="0.25">
      <c r="A569" s="33" t="s">
        <v>1485</v>
      </c>
      <c r="B569" s="31">
        <v>51</v>
      </c>
      <c r="C569" s="34" t="s">
        <v>846</v>
      </c>
      <c r="D569" s="34" t="s">
        <v>846</v>
      </c>
      <c r="E569" s="52" t="s">
        <v>78</v>
      </c>
      <c r="F569" s="38">
        <v>4.9000000000000004</v>
      </c>
    </row>
    <row r="570" spans="1:6" s="29" customFormat="1" ht="15" customHeight="1" x14ac:dyDescent="0.25">
      <c r="A570" s="33"/>
      <c r="B570" s="31">
        <v>70</v>
      </c>
      <c r="C570" s="31">
        <v>800</v>
      </c>
      <c r="D570" s="31">
        <v>800</v>
      </c>
      <c r="E570" s="38" t="s">
        <v>78</v>
      </c>
      <c r="F570" s="38">
        <v>3.6</v>
      </c>
    </row>
    <row r="571" spans="1:6" s="29" customFormat="1" ht="15" customHeight="1" x14ac:dyDescent="0.25">
      <c r="A571" s="33" t="s">
        <v>1486</v>
      </c>
      <c r="B571" s="34">
        <v>38</v>
      </c>
      <c r="C571" s="34" t="s">
        <v>1487</v>
      </c>
      <c r="D571" s="34" t="s">
        <v>1487</v>
      </c>
      <c r="E571" s="52" t="s">
        <v>78</v>
      </c>
      <c r="F571" s="38">
        <v>3.7</v>
      </c>
    </row>
    <row r="572" spans="1:6" s="29" customFormat="1" ht="15" customHeight="1" x14ac:dyDescent="0.25">
      <c r="A572" s="33"/>
      <c r="B572" s="34">
        <v>48</v>
      </c>
      <c r="C572" s="34" t="s">
        <v>1129</v>
      </c>
      <c r="D572" s="34" t="s">
        <v>1129</v>
      </c>
      <c r="E572" s="52" t="s">
        <v>78</v>
      </c>
      <c r="F572" s="38">
        <v>3.3</v>
      </c>
    </row>
    <row r="573" spans="1:6" s="29" customFormat="1" ht="15" customHeight="1" x14ac:dyDescent="0.25">
      <c r="A573" s="33"/>
      <c r="B573" s="31">
        <v>51</v>
      </c>
      <c r="C573" s="31">
        <v>700</v>
      </c>
      <c r="D573" s="31">
        <v>700</v>
      </c>
      <c r="E573" s="38" t="s">
        <v>78</v>
      </c>
      <c r="F573" s="38">
        <v>3.7</v>
      </c>
    </row>
    <row r="574" spans="1:6" s="29" customFormat="1" ht="15" customHeight="1" x14ac:dyDescent="0.25">
      <c r="A574" s="33" t="s">
        <v>1488</v>
      </c>
      <c r="B574" s="31">
        <v>51</v>
      </c>
      <c r="C574" s="31" t="s">
        <v>1489</v>
      </c>
      <c r="D574" s="31" t="s">
        <v>1489</v>
      </c>
      <c r="E574" s="52" t="s">
        <v>78</v>
      </c>
      <c r="F574" s="38">
        <v>4</v>
      </c>
    </row>
    <row r="575" spans="1:6" s="29" customFormat="1" ht="15" customHeight="1" x14ac:dyDescent="0.25">
      <c r="A575" s="33"/>
      <c r="B575" s="31">
        <v>70</v>
      </c>
      <c r="C575" s="31" t="s">
        <v>1245</v>
      </c>
      <c r="D575" s="31" t="s">
        <v>1245</v>
      </c>
      <c r="E575" s="52" t="s">
        <v>78</v>
      </c>
      <c r="F575" s="38">
        <v>3.6</v>
      </c>
    </row>
    <row r="576" spans="1:6" s="29" customFormat="1" ht="15" customHeight="1" x14ac:dyDescent="0.25">
      <c r="A576" s="33" t="s">
        <v>1490</v>
      </c>
      <c r="B576" s="34">
        <v>47</v>
      </c>
      <c r="C576" s="31" t="s">
        <v>1491</v>
      </c>
      <c r="D576" s="31" t="s">
        <v>1491</v>
      </c>
      <c r="E576" s="52" t="s">
        <v>78</v>
      </c>
      <c r="F576" s="38">
        <f>(825*12)/230000*100</f>
        <v>4.3043478260869561</v>
      </c>
    </row>
    <row r="577" spans="1:6" s="29" customFormat="1" ht="15" customHeight="1" x14ac:dyDescent="0.25">
      <c r="A577" s="33" t="s">
        <v>1492</v>
      </c>
      <c r="B577" s="34">
        <v>38</v>
      </c>
      <c r="C577" s="34" t="s">
        <v>1487</v>
      </c>
      <c r="D577" s="34" t="s">
        <v>1487</v>
      </c>
      <c r="E577" s="52" t="s">
        <v>78</v>
      </c>
      <c r="F577" s="38">
        <v>3.7</v>
      </c>
    </row>
    <row r="578" spans="1:6" s="29" customFormat="1" ht="15" customHeight="1" x14ac:dyDescent="0.25">
      <c r="A578" s="33"/>
      <c r="B578" s="34">
        <v>48</v>
      </c>
      <c r="C578" s="34" t="s">
        <v>1129</v>
      </c>
      <c r="D578" s="34" t="s">
        <v>1129</v>
      </c>
      <c r="E578" s="52" t="s">
        <v>78</v>
      </c>
      <c r="F578" s="38">
        <v>3.3</v>
      </c>
    </row>
    <row r="579" spans="1:6" s="29" customFormat="1" ht="15" customHeight="1" x14ac:dyDescent="0.25">
      <c r="A579" s="33"/>
      <c r="B579" s="34">
        <v>58</v>
      </c>
      <c r="C579" s="34" t="s">
        <v>1211</v>
      </c>
      <c r="D579" s="34" t="s">
        <v>1211</v>
      </c>
      <c r="E579" s="52" t="s">
        <v>78</v>
      </c>
      <c r="F579" s="38">
        <v>3.8</v>
      </c>
    </row>
    <row r="580" spans="1:6" s="29" customFormat="1" ht="15" customHeight="1" x14ac:dyDescent="0.25">
      <c r="A580" s="33" t="s">
        <v>1493</v>
      </c>
      <c r="B580" s="34">
        <v>36</v>
      </c>
      <c r="C580" s="34" t="s">
        <v>1494</v>
      </c>
      <c r="D580" s="34" t="s">
        <v>1494</v>
      </c>
      <c r="E580" s="52" t="s">
        <v>78</v>
      </c>
      <c r="F580" s="38">
        <v>4.5999999999999996</v>
      </c>
    </row>
    <row r="581" spans="1:6" s="29" customFormat="1" ht="15" customHeight="1" x14ac:dyDescent="0.25">
      <c r="A581" s="33"/>
      <c r="B581" s="34">
        <v>48</v>
      </c>
      <c r="C581" s="34" t="s">
        <v>1495</v>
      </c>
      <c r="D581" s="34" t="s">
        <v>1495</v>
      </c>
      <c r="E581" s="52" t="s">
        <v>78</v>
      </c>
      <c r="F581" s="38">
        <v>4</v>
      </c>
    </row>
    <row r="582" spans="1:6" s="29" customFormat="1" ht="15" customHeight="1" x14ac:dyDescent="0.25">
      <c r="A582" s="33"/>
      <c r="B582" s="34">
        <v>65</v>
      </c>
      <c r="C582" s="34">
        <v>800</v>
      </c>
      <c r="D582" s="34">
        <v>800</v>
      </c>
      <c r="E582" s="31" t="s">
        <v>78</v>
      </c>
      <c r="F582" s="38">
        <v>3.8</v>
      </c>
    </row>
    <row r="583" spans="1:6" s="29" customFormat="1" ht="15" customHeight="1" x14ac:dyDescent="0.25">
      <c r="A583" s="33" t="s">
        <v>1496</v>
      </c>
      <c r="B583" s="34">
        <v>36</v>
      </c>
      <c r="C583" s="34" t="s">
        <v>1497</v>
      </c>
      <c r="D583" s="34" t="s">
        <v>1497</v>
      </c>
      <c r="E583" s="52" t="s">
        <v>78</v>
      </c>
      <c r="F583" s="38">
        <v>3.7</v>
      </c>
    </row>
    <row r="584" spans="1:6" s="29" customFormat="1" ht="15" customHeight="1" x14ac:dyDescent="0.25">
      <c r="A584" s="33"/>
      <c r="B584" s="34">
        <v>47</v>
      </c>
      <c r="C584" s="34" t="s">
        <v>1498</v>
      </c>
      <c r="D584" s="34" t="s">
        <v>1498</v>
      </c>
      <c r="E584" s="52" t="s">
        <v>78</v>
      </c>
      <c r="F584" s="38">
        <v>3.3</v>
      </c>
    </row>
    <row r="585" spans="1:6" s="29" customFormat="1" ht="15" customHeight="1" x14ac:dyDescent="0.25">
      <c r="A585" s="33"/>
      <c r="B585" s="34">
        <v>64</v>
      </c>
      <c r="C585" s="34">
        <v>900</v>
      </c>
      <c r="D585" s="34">
        <v>900</v>
      </c>
      <c r="E585" s="52" t="s">
        <v>78</v>
      </c>
      <c r="F585" s="38">
        <v>3.8</v>
      </c>
    </row>
    <row r="586" spans="1:6" s="29" customFormat="1" ht="15" customHeight="1" x14ac:dyDescent="0.25">
      <c r="A586" s="33" t="s">
        <v>1499</v>
      </c>
      <c r="B586" s="34">
        <v>36</v>
      </c>
      <c r="C586" s="34" t="s">
        <v>1500</v>
      </c>
      <c r="D586" s="34" t="s">
        <v>1500</v>
      </c>
      <c r="E586" s="34" t="s">
        <v>78</v>
      </c>
      <c r="F586" s="38">
        <v>3.6</v>
      </c>
    </row>
    <row r="587" spans="1:6" s="29" customFormat="1" ht="15" customHeight="1" x14ac:dyDescent="0.25">
      <c r="A587" s="33"/>
      <c r="B587" s="34">
        <v>47</v>
      </c>
      <c r="C587" s="34" t="s">
        <v>1248</v>
      </c>
      <c r="D587" s="34" t="s">
        <v>1248</v>
      </c>
      <c r="E587" s="52" t="s">
        <v>78</v>
      </c>
      <c r="F587" s="38">
        <v>3.1</v>
      </c>
    </row>
    <row r="588" spans="1:6" s="29" customFormat="1" ht="15" customHeight="1" x14ac:dyDescent="0.25">
      <c r="A588" s="33"/>
      <c r="B588" s="34">
        <v>49</v>
      </c>
      <c r="C588" s="34" t="s">
        <v>1258</v>
      </c>
      <c r="D588" s="34" t="s">
        <v>1258</v>
      </c>
      <c r="E588" s="52" t="s">
        <v>78</v>
      </c>
      <c r="F588" s="38">
        <v>3.4</v>
      </c>
    </row>
    <row r="589" spans="1:6" s="29" customFormat="1" ht="15" customHeight="1" x14ac:dyDescent="0.25">
      <c r="A589" s="33"/>
      <c r="B589" s="34">
        <v>64</v>
      </c>
      <c r="C589" s="34">
        <v>850</v>
      </c>
      <c r="D589" s="34">
        <v>850</v>
      </c>
      <c r="E589" s="52" t="s">
        <v>78</v>
      </c>
      <c r="F589" s="38">
        <v>3.5</v>
      </c>
    </row>
    <row r="590" spans="1:6" s="29" customFormat="1" ht="15" customHeight="1" x14ac:dyDescent="0.25">
      <c r="A590" s="33" t="s">
        <v>1501</v>
      </c>
      <c r="B590" s="34">
        <v>36</v>
      </c>
      <c r="C590" s="34">
        <v>650</v>
      </c>
      <c r="D590" s="34">
        <v>650</v>
      </c>
      <c r="E590" s="52" t="s">
        <v>78</v>
      </c>
      <c r="F590" s="38">
        <v>3.6</v>
      </c>
    </row>
    <row r="591" spans="1:6" s="29" customFormat="1" ht="15" customHeight="1" x14ac:dyDescent="0.25">
      <c r="B591" s="34">
        <v>47</v>
      </c>
      <c r="C591" s="34" t="s">
        <v>1211</v>
      </c>
      <c r="D591" s="34" t="s">
        <v>1211</v>
      </c>
      <c r="E591" s="52" t="s">
        <v>78</v>
      </c>
      <c r="F591" s="38">
        <v>3.6</v>
      </c>
    </row>
    <row r="592" spans="1:6" s="29" customFormat="1" ht="15" customHeight="1" x14ac:dyDescent="0.25">
      <c r="B592" s="34"/>
      <c r="C592" s="34"/>
      <c r="D592" s="34"/>
      <c r="E592" s="52"/>
      <c r="F592" s="38"/>
    </row>
    <row r="593" spans="1:6" s="29" customFormat="1" ht="15" customHeight="1" x14ac:dyDescent="0.25">
      <c r="A593" s="30" t="s">
        <v>1004</v>
      </c>
      <c r="B593" s="34"/>
      <c r="C593" s="34"/>
      <c r="D593" s="34"/>
      <c r="E593" s="52"/>
      <c r="F593" s="38"/>
    </row>
    <row r="594" spans="1:6" s="29" customFormat="1" ht="15" customHeight="1" x14ac:dyDescent="0.25">
      <c r="A594" s="33" t="s">
        <v>1502</v>
      </c>
      <c r="B594" s="34">
        <v>87</v>
      </c>
      <c r="C594" s="34">
        <v>1300</v>
      </c>
      <c r="D594" s="34" t="s">
        <v>2704</v>
      </c>
      <c r="E594" s="38">
        <f>(1250-1300)/1300*100</f>
        <v>-3.8461538461538463</v>
      </c>
      <c r="F594" s="38">
        <f>(1050*12)/300000*100</f>
        <v>4.2</v>
      </c>
    </row>
    <row r="595" spans="1:6" s="29" customFormat="1" ht="15" customHeight="1" x14ac:dyDescent="0.25">
      <c r="B595" s="31"/>
      <c r="C595" s="31"/>
      <c r="D595" s="31"/>
      <c r="E595" s="38"/>
      <c r="F595" s="38"/>
    </row>
    <row r="596" spans="1:6" s="18" customFormat="1" ht="15" customHeight="1" x14ac:dyDescent="0.25">
      <c r="A596" s="15" t="s">
        <v>1895</v>
      </c>
      <c r="B596" s="16"/>
      <c r="C596" s="16"/>
      <c r="D596" s="66"/>
      <c r="E596" s="62"/>
      <c r="F596" s="62"/>
    </row>
    <row r="597" spans="1:6" s="18" customFormat="1" ht="15" customHeight="1" x14ac:dyDescent="0.25">
      <c r="A597" s="19" t="s">
        <v>1944</v>
      </c>
      <c r="B597" s="16">
        <v>110</v>
      </c>
      <c r="C597" s="20">
        <v>2000</v>
      </c>
      <c r="D597" s="20" t="s">
        <v>1390</v>
      </c>
      <c r="E597" s="17">
        <v>12.5</v>
      </c>
      <c r="F597" s="17">
        <v>8.3000000000000007</v>
      </c>
    </row>
    <row r="598" spans="1:6" s="18" customFormat="1" ht="15" customHeight="1" x14ac:dyDescent="0.25">
      <c r="A598" s="15"/>
      <c r="B598" s="16"/>
      <c r="C598" s="16"/>
      <c r="D598" s="16"/>
      <c r="E598" s="59"/>
      <c r="F598" s="17"/>
    </row>
    <row r="599" spans="1:6" s="29" customFormat="1" ht="15" customHeight="1" x14ac:dyDescent="0.25">
      <c r="A599" s="30" t="s">
        <v>1012</v>
      </c>
      <c r="B599" s="31"/>
      <c r="C599" s="31"/>
      <c r="D599" s="31"/>
      <c r="E599" s="38"/>
      <c r="F599" s="38"/>
    </row>
    <row r="600" spans="1:6" s="29" customFormat="1" ht="15" customHeight="1" x14ac:dyDescent="0.25">
      <c r="A600" s="33" t="s">
        <v>1503</v>
      </c>
      <c r="B600" s="31">
        <v>84</v>
      </c>
      <c r="C600" s="31" t="s">
        <v>923</v>
      </c>
      <c r="D600" s="31" t="s">
        <v>923</v>
      </c>
      <c r="E600" s="52" t="s">
        <v>78</v>
      </c>
      <c r="F600" s="38">
        <v>5</v>
      </c>
    </row>
    <row r="601" spans="1:6" s="29" customFormat="1" ht="15" customHeight="1" x14ac:dyDescent="0.25">
      <c r="A601" s="40"/>
      <c r="B601" s="31">
        <v>93</v>
      </c>
      <c r="C601" s="34">
        <v>1000</v>
      </c>
      <c r="D601" s="34">
        <v>1000</v>
      </c>
      <c r="E601" s="38" t="s">
        <v>78</v>
      </c>
      <c r="F601" s="38">
        <v>3.4285714285714288</v>
      </c>
    </row>
    <row r="602" spans="1:6" s="29" customFormat="1" ht="15" customHeight="1" x14ac:dyDescent="0.25">
      <c r="A602" s="33" t="s">
        <v>1504</v>
      </c>
      <c r="B602" s="31">
        <v>69</v>
      </c>
      <c r="C602" s="31">
        <v>800</v>
      </c>
      <c r="D602" s="31">
        <v>800</v>
      </c>
      <c r="E602" s="38" t="s">
        <v>78</v>
      </c>
      <c r="F602" s="38">
        <v>4.1739130434782616</v>
      </c>
    </row>
    <row r="603" spans="1:6" s="29" customFormat="1" ht="15" customHeight="1" x14ac:dyDescent="0.25">
      <c r="A603" s="130"/>
      <c r="B603" s="34">
        <v>84</v>
      </c>
      <c r="C603" s="54" t="s">
        <v>1243</v>
      </c>
      <c r="D603" s="54" t="s">
        <v>1243</v>
      </c>
      <c r="E603" s="34" t="s">
        <v>78</v>
      </c>
      <c r="F603" s="38">
        <v>4.5999999999999996</v>
      </c>
    </row>
    <row r="604" spans="1:6" s="29" customFormat="1" ht="15" customHeight="1" x14ac:dyDescent="0.25">
      <c r="A604" s="33" t="s">
        <v>1505</v>
      </c>
      <c r="B604" s="31">
        <v>31</v>
      </c>
      <c r="C604" s="31" t="s">
        <v>1506</v>
      </c>
      <c r="D604" s="31" t="s">
        <v>1506</v>
      </c>
      <c r="E604" s="38" t="s">
        <v>78</v>
      </c>
      <c r="F604" s="38">
        <v>4.5</v>
      </c>
    </row>
    <row r="605" spans="1:6" s="29" customFormat="1" ht="15" customHeight="1" x14ac:dyDescent="0.25">
      <c r="A605" s="40"/>
      <c r="B605" s="31">
        <v>43</v>
      </c>
      <c r="C605" s="31" t="s">
        <v>1507</v>
      </c>
      <c r="D605" s="31" t="s">
        <v>1507</v>
      </c>
      <c r="E605" s="38" t="s">
        <v>78</v>
      </c>
      <c r="F605" s="38">
        <v>4.75</v>
      </c>
    </row>
    <row r="606" spans="1:6" s="29" customFormat="1" ht="15" customHeight="1" x14ac:dyDescent="0.25">
      <c r="A606" s="40"/>
      <c r="B606" s="31">
        <v>62</v>
      </c>
      <c r="C606" s="31">
        <v>550</v>
      </c>
      <c r="D606" s="31">
        <v>550</v>
      </c>
      <c r="E606" s="52" t="s">
        <v>78</v>
      </c>
      <c r="F606" s="38">
        <v>4.125</v>
      </c>
    </row>
    <row r="607" spans="1:6" s="29" customFormat="1" ht="15" customHeight="1" x14ac:dyDescent="0.25">
      <c r="A607" s="40"/>
      <c r="B607" s="34">
        <v>105</v>
      </c>
      <c r="C607" s="54">
        <v>750</v>
      </c>
      <c r="D607" s="54">
        <v>750</v>
      </c>
      <c r="E607" s="52" t="s">
        <v>78</v>
      </c>
      <c r="F607" s="38">
        <v>4.5</v>
      </c>
    </row>
    <row r="608" spans="1:6" s="29" customFormat="1" ht="15" customHeight="1" x14ac:dyDescent="0.25">
      <c r="A608" s="33" t="s">
        <v>1508</v>
      </c>
      <c r="B608" s="34">
        <v>87</v>
      </c>
      <c r="C608" s="54">
        <v>1000</v>
      </c>
      <c r="D608" s="54">
        <v>1000</v>
      </c>
      <c r="E608" s="52" t="s">
        <v>78</v>
      </c>
      <c r="F608" s="38">
        <v>4</v>
      </c>
    </row>
    <row r="609" spans="1:6" s="29" customFormat="1" ht="15" customHeight="1" x14ac:dyDescent="0.25">
      <c r="A609" s="40"/>
      <c r="B609" s="31"/>
      <c r="C609" s="31"/>
      <c r="D609" s="31"/>
      <c r="E609" s="38"/>
      <c r="F609" s="38"/>
    </row>
    <row r="610" spans="1:6" s="29" customFormat="1" ht="15" customHeight="1" x14ac:dyDescent="0.25">
      <c r="A610" s="30" t="s">
        <v>1026</v>
      </c>
      <c r="B610" s="31"/>
      <c r="C610" s="31"/>
      <c r="D610" s="31"/>
      <c r="E610" s="38"/>
      <c r="F610" s="38"/>
    </row>
    <row r="611" spans="1:6" s="29" customFormat="1" ht="15" customHeight="1" x14ac:dyDescent="0.25">
      <c r="A611" s="33" t="s">
        <v>1509</v>
      </c>
      <c r="B611" s="34">
        <v>61</v>
      </c>
      <c r="C611" s="34" t="s">
        <v>1040</v>
      </c>
      <c r="D611" s="34" t="s">
        <v>1133</v>
      </c>
      <c r="E611" s="52">
        <v>8.6999999999999993</v>
      </c>
      <c r="F611" s="38">
        <v>6.7</v>
      </c>
    </row>
    <row r="612" spans="1:6" s="29" customFormat="1" ht="15" customHeight="1" x14ac:dyDescent="0.25">
      <c r="A612" s="33"/>
      <c r="B612" s="34">
        <v>78</v>
      </c>
      <c r="C612" s="34" t="s">
        <v>2089</v>
      </c>
      <c r="D612" s="34" t="s">
        <v>1040</v>
      </c>
      <c r="E612" s="52">
        <v>8.6</v>
      </c>
      <c r="F612" s="38">
        <v>3.6</v>
      </c>
    </row>
    <row r="613" spans="1:6" s="29" customFormat="1" ht="15" customHeight="1" x14ac:dyDescent="0.25">
      <c r="A613" s="33"/>
      <c r="B613" s="31">
        <v>80</v>
      </c>
      <c r="C613" s="31" t="s">
        <v>846</v>
      </c>
      <c r="D613" s="31" t="s">
        <v>846</v>
      </c>
      <c r="E613" s="38" t="s">
        <v>78</v>
      </c>
      <c r="F613" s="38">
        <v>4.7</v>
      </c>
    </row>
    <row r="614" spans="1:6" s="29" customFormat="1" ht="15" customHeight="1" x14ac:dyDescent="0.25">
      <c r="A614" s="33" t="s">
        <v>1511</v>
      </c>
      <c r="B614" s="31">
        <v>70</v>
      </c>
      <c r="C614" s="31" t="s">
        <v>1243</v>
      </c>
      <c r="D614" s="31" t="s">
        <v>2705</v>
      </c>
      <c r="E614" s="38">
        <v>8.1</v>
      </c>
      <c r="F614" s="38">
        <v>2.8</v>
      </c>
    </row>
    <row r="615" spans="1:6" s="29" customFormat="1" ht="15" customHeight="1" x14ac:dyDescent="0.25">
      <c r="A615" s="33"/>
      <c r="B615" s="31">
        <v>80</v>
      </c>
      <c r="C615" s="34">
        <v>1000</v>
      </c>
      <c r="D615" s="34">
        <v>1000</v>
      </c>
      <c r="E615" s="38" t="s">
        <v>78</v>
      </c>
      <c r="F615" s="38">
        <v>3.5</v>
      </c>
    </row>
    <row r="616" spans="1:6" s="29" customFormat="1" ht="15" customHeight="1" x14ac:dyDescent="0.25">
      <c r="A616" s="33" t="s">
        <v>1511</v>
      </c>
      <c r="B616" s="34">
        <v>40</v>
      </c>
      <c r="C616" s="34" t="s">
        <v>1011</v>
      </c>
      <c r="D616" s="34" t="s">
        <v>941</v>
      </c>
      <c r="E616" s="52">
        <v>-5</v>
      </c>
      <c r="F616" s="38">
        <v>6</v>
      </c>
    </row>
    <row r="617" spans="1:6" s="29" customFormat="1" ht="15" customHeight="1" x14ac:dyDescent="0.25">
      <c r="A617" s="33"/>
      <c r="B617" s="31">
        <v>61</v>
      </c>
      <c r="C617" s="31" t="s">
        <v>846</v>
      </c>
      <c r="D617" s="31" t="s">
        <v>2592</v>
      </c>
      <c r="E617" s="52">
        <v>8.3000000000000007</v>
      </c>
      <c r="F617" s="38">
        <v>4.4000000000000004</v>
      </c>
    </row>
    <row r="618" spans="1:6" s="29" customFormat="1" ht="15" customHeight="1" x14ac:dyDescent="0.25">
      <c r="A618" s="33"/>
      <c r="B618" s="31">
        <v>82</v>
      </c>
      <c r="C618" s="31" t="s">
        <v>1596</v>
      </c>
      <c r="D618" s="34">
        <v>1200</v>
      </c>
      <c r="E618" s="52" t="s">
        <v>78</v>
      </c>
      <c r="F618" s="38">
        <v>4.0999999999999996</v>
      </c>
    </row>
    <row r="619" spans="1:6" s="29" customFormat="1" ht="15" customHeight="1" x14ac:dyDescent="0.25">
      <c r="A619" s="33" t="s">
        <v>1512</v>
      </c>
      <c r="B619" s="34">
        <v>34</v>
      </c>
      <c r="C619" s="34">
        <v>750</v>
      </c>
      <c r="D619" s="34" t="s">
        <v>2699</v>
      </c>
      <c r="E619" s="52">
        <f>(900-750)/750*100</f>
        <v>20</v>
      </c>
      <c r="F619" s="38">
        <f>(900*12)/150000*100</f>
        <v>7.1999999999999993</v>
      </c>
    </row>
    <row r="620" spans="1:6" s="29" customFormat="1" ht="15" customHeight="1" x14ac:dyDescent="0.25">
      <c r="A620" s="33"/>
      <c r="B620" s="34">
        <v>41</v>
      </c>
      <c r="C620" s="34" t="s">
        <v>1248</v>
      </c>
      <c r="D620" s="34" t="s">
        <v>1467</v>
      </c>
      <c r="E620" s="52">
        <f>(775-700)/700*100</f>
        <v>10.714285714285714</v>
      </c>
      <c r="F620" s="38">
        <f>(775*12)/200000*100</f>
        <v>4.6500000000000004</v>
      </c>
    </row>
    <row r="621" spans="1:6" s="29" customFormat="1" ht="15" customHeight="1" x14ac:dyDescent="0.25">
      <c r="A621" s="33"/>
      <c r="B621" s="34">
        <v>61</v>
      </c>
      <c r="C621" s="34" t="s">
        <v>846</v>
      </c>
      <c r="D621" s="34" t="s">
        <v>1011</v>
      </c>
      <c r="E621" s="52">
        <f>(1000-900)/900*100</f>
        <v>11.111111111111111</v>
      </c>
      <c r="F621" s="38">
        <f>(1000*12)/260000*100</f>
        <v>4.6153846153846159</v>
      </c>
    </row>
    <row r="622" spans="1:6" s="29" customFormat="1" ht="15" customHeight="1" x14ac:dyDescent="0.25">
      <c r="A622" s="33"/>
      <c r="B622" s="34">
        <v>80</v>
      </c>
      <c r="C622" s="34" t="s">
        <v>1011</v>
      </c>
      <c r="D622" s="34" t="s">
        <v>1011</v>
      </c>
      <c r="E622" s="52" t="s">
        <v>78</v>
      </c>
      <c r="F622" s="38">
        <v>3.7</v>
      </c>
    </row>
    <row r="623" spans="1:6" s="29" customFormat="1" ht="15" customHeight="1" x14ac:dyDescent="0.25">
      <c r="A623" s="33"/>
      <c r="B623" s="34">
        <v>88</v>
      </c>
      <c r="C623" s="34">
        <v>750</v>
      </c>
      <c r="D623" s="34">
        <v>750</v>
      </c>
      <c r="E623" s="52" t="s">
        <v>78</v>
      </c>
      <c r="F623" s="38">
        <v>2.8</v>
      </c>
    </row>
    <row r="624" spans="1:6" s="29" customFormat="1" ht="15" customHeight="1" x14ac:dyDescent="0.25">
      <c r="A624" s="67" t="s">
        <v>1513</v>
      </c>
      <c r="B624" s="34">
        <v>85</v>
      </c>
      <c r="C624" s="34" t="s">
        <v>1040</v>
      </c>
      <c r="D624" s="34" t="s">
        <v>1040</v>
      </c>
      <c r="E624" s="52" t="s">
        <v>78</v>
      </c>
      <c r="F624" s="38">
        <v>4.9000000000000004</v>
      </c>
    </row>
    <row r="625" spans="1:6" s="29" customFormat="1" ht="15" customHeight="1" x14ac:dyDescent="0.25">
      <c r="A625" s="33" t="s">
        <v>1514</v>
      </c>
      <c r="B625" s="31">
        <v>42</v>
      </c>
      <c r="C625" s="31">
        <v>500</v>
      </c>
      <c r="D625" s="31">
        <v>500</v>
      </c>
      <c r="E625" s="38" t="s">
        <v>78</v>
      </c>
      <c r="F625" s="38">
        <v>3.8</v>
      </c>
    </row>
    <row r="626" spans="1:6" s="29" customFormat="1" ht="15" customHeight="1" x14ac:dyDescent="0.25">
      <c r="A626" s="33" t="s">
        <v>1515</v>
      </c>
      <c r="B626" s="31">
        <v>53</v>
      </c>
      <c r="C626" s="31">
        <v>600</v>
      </c>
      <c r="D626" s="31">
        <v>600</v>
      </c>
      <c r="E626" s="38" t="s">
        <v>78</v>
      </c>
      <c r="F626" s="38">
        <v>3.5999999999999996</v>
      </c>
    </row>
    <row r="627" spans="1:6" s="29" customFormat="1" ht="15" customHeight="1" x14ac:dyDescent="0.25">
      <c r="A627" s="33" t="s">
        <v>1516</v>
      </c>
      <c r="B627" s="31">
        <v>38</v>
      </c>
      <c r="C627" s="31" t="s">
        <v>905</v>
      </c>
      <c r="D627" s="31" t="s">
        <v>905</v>
      </c>
      <c r="E627" s="52" t="s">
        <v>78</v>
      </c>
      <c r="F627" s="38">
        <v>6.1</v>
      </c>
    </row>
    <row r="628" spans="1:6" s="29" customFormat="1" ht="15" customHeight="1" x14ac:dyDescent="0.25">
      <c r="A628" s="33"/>
      <c r="B628" s="31">
        <v>51</v>
      </c>
      <c r="C628" s="31" t="s">
        <v>1517</v>
      </c>
      <c r="D628" s="31" t="s">
        <v>1517</v>
      </c>
      <c r="E628" s="38" t="s">
        <v>78</v>
      </c>
      <c r="F628" s="38">
        <v>4.3</v>
      </c>
    </row>
    <row r="629" spans="1:6" s="29" customFormat="1" ht="15" customHeight="1" x14ac:dyDescent="0.25">
      <c r="A629" s="33"/>
      <c r="B629" s="31">
        <v>56</v>
      </c>
      <c r="C629" s="34">
        <v>1100</v>
      </c>
      <c r="D629" s="34">
        <v>1100</v>
      </c>
      <c r="E629" s="38" t="s">
        <v>78</v>
      </c>
      <c r="F629" s="38">
        <v>4.5999999999999996</v>
      </c>
    </row>
    <row r="630" spans="1:6" s="29" customFormat="1" ht="15" customHeight="1" x14ac:dyDescent="0.25">
      <c r="A630" s="33"/>
      <c r="B630" s="34">
        <v>84</v>
      </c>
      <c r="C630" s="34">
        <v>850</v>
      </c>
      <c r="D630" s="34">
        <v>850</v>
      </c>
      <c r="E630" s="52" t="s">
        <v>78</v>
      </c>
      <c r="F630" s="38">
        <v>3.1</v>
      </c>
    </row>
    <row r="631" spans="1:6" s="29" customFormat="1" ht="15" customHeight="1" x14ac:dyDescent="0.25">
      <c r="A631" s="33" t="s">
        <v>1518</v>
      </c>
      <c r="B631" s="31">
        <v>41</v>
      </c>
      <c r="C631" s="31" t="s">
        <v>1495</v>
      </c>
      <c r="D631" s="31" t="s">
        <v>1495</v>
      </c>
      <c r="E631" s="52" t="s">
        <v>78</v>
      </c>
      <c r="F631" s="38">
        <v>3.9</v>
      </c>
    </row>
    <row r="632" spans="1:6" s="29" customFormat="1" ht="15" customHeight="1" x14ac:dyDescent="0.25">
      <c r="A632" s="33"/>
      <c r="B632" s="31">
        <v>56</v>
      </c>
      <c r="C632" s="34">
        <v>1000</v>
      </c>
      <c r="D632" s="34">
        <v>1000</v>
      </c>
      <c r="E632" s="38" t="s">
        <v>78</v>
      </c>
      <c r="F632" s="38">
        <v>3.9</v>
      </c>
    </row>
    <row r="633" spans="1:6" s="29" customFormat="1" ht="15" customHeight="1" x14ac:dyDescent="0.25">
      <c r="A633" s="33"/>
      <c r="B633" s="31">
        <v>70</v>
      </c>
      <c r="C633" s="34">
        <v>1100</v>
      </c>
      <c r="D633" s="34">
        <v>1100</v>
      </c>
      <c r="E633" s="38" t="s">
        <v>78</v>
      </c>
      <c r="F633" s="38">
        <v>3.7</v>
      </c>
    </row>
    <row r="634" spans="1:6" s="29" customFormat="1" ht="15" customHeight="1" x14ac:dyDescent="0.25">
      <c r="A634" s="33" t="s">
        <v>1519</v>
      </c>
      <c r="B634" s="31">
        <v>77</v>
      </c>
      <c r="C634" s="34">
        <v>1000</v>
      </c>
      <c r="D634" s="34">
        <v>1000</v>
      </c>
      <c r="E634" s="38" t="s">
        <v>78</v>
      </c>
      <c r="F634" s="38">
        <v>3.4</v>
      </c>
    </row>
    <row r="635" spans="1:6" s="29" customFormat="1" ht="15" customHeight="1" x14ac:dyDescent="0.25">
      <c r="A635" s="33"/>
      <c r="B635" s="31">
        <v>84</v>
      </c>
      <c r="C635" s="31" t="s">
        <v>941</v>
      </c>
      <c r="D635" s="31" t="s">
        <v>941</v>
      </c>
      <c r="E635" s="52" t="s">
        <v>78</v>
      </c>
      <c r="F635" s="38">
        <v>3</v>
      </c>
    </row>
    <row r="636" spans="1:6" s="29" customFormat="1" ht="15" customHeight="1" x14ac:dyDescent="0.25">
      <c r="A636" s="33"/>
      <c r="B636" s="31">
        <v>99</v>
      </c>
      <c r="C636" s="34">
        <v>1100</v>
      </c>
      <c r="D636" s="34">
        <v>1100</v>
      </c>
      <c r="E636" s="38" t="s">
        <v>78</v>
      </c>
      <c r="F636" s="38">
        <v>3.2</v>
      </c>
    </row>
    <row r="637" spans="1:6" s="29" customFormat="1" ht="15" customHeight="1" x14ac:dyDescent="0.25">
      <c r="A637" s="33" t="s">
        <v>1520</v>
      </c>
      <c r="B637" s="34">
        <v>88</v>
      </c>
      <c r="C637" s="34">
        <v>800</v>
      </c>
      <c r="D637" s="34">
        <v>800</v>
      </c>
      <c r="E637" s="38" t="s">
        <v>78</v>
      </c>
      <c r="F637" s="38">
        <v>3.1</v>
      </c>
    </row>
    <row r="638" spans="1:6" s="29" customFormat="1" ht="15" customHeight="1" x14ac:dyDescent="0.25">
      <c r="A638" s="33" t="s">
        <v>1521</v>
      </c>
      <c r="B638" s="31">
        <v>70</v>
      </c>
      <c r="C638" s="34">
        <v>1000</v>
      </c>
      <c r="D638" s="34">
        <v>1000</v>
      </c>
      <c r="E638" s="38" t="s">
        <v>78</v>
      </c>
      <c r="F638" s="38">
        <v>3.8</v>
      </c>
    </row>
    <row r="639" spans="1:6" s="29" customFormat="1" ht="15" customHeight="1" x14ac:dyDescent="0.25">
      <c r="A639" s="33" t="s">
        <v>1522</v>
      </c>
      <c r="B639" s="31">
        <v>70</v>
      </c>
      <c r="C639" s="31">
        <v>900</v>
      </c>
      <c r="D639" s="31">
        <v>900</v>
      </c>
      <c r="E639" s="38" t="s">
        <v>78</v>
      </c>
      <c r="F639" s="38">
        <v>4.4000000000000004</v>
      </c>
    </row>
    <row r="640" spans="1:6" s="29" customFormat="1" ht="15" customHeight="1" x14ac:dyDescent="0.25">
      <c r="A640" s="33" t="s">
        <v>1523</v>
      </c>
      <c r="B640" s="31">
        <v>99</v>
      </c>
      <c r="C640" s="31" t="s">
        <v>1003</v>
      </c>
      <c r="D640" s="31" t="s">
        <v>1003</v>
      </c>
      <c r="E640" s="52" t="s">
        <v>78</v>
      </c>
      <c r="F640" s="38">
        <v>4.3</v>
      </c>
    </row>
    <row r="641" spans="1:6" s="29" customFormat="1" ht="15" customHeight="1" x14ac:dyDescent="0.25">
      <c r="A641" s="33" t="s">
        <v>1524</v>
      </c>
      <c r="B641" s="31">
        <v>65</v>
      </c>
      <c r="C641" s="34">
        <v>1000</v>
      </c>
      <c r="D641" s="34">
        <v>1000</v>
      </c>
      <c r="E641" s="52" t="s">
        <v>78</v>
      </c>
      <c r="F641" s="38">
        <v>4.5999999999999996</v>
      </c>
    </row>
    <row r="642" spans="1:6" s="29" customFormat="1" ht="15" customHeight="1" x14ac:dyDescent="0.25">
      <c r="A642" s="33" t="s">
        <v>1525</v>
      </c>
      <c r="B642" s="31">
        <v>64</v>
      </c>
      <c r="C642" s="31">
        <v>950</v>
      </c>
      <c r="D642" s="31">
        <v>950</v>
      </c>
      <c r="E642" s="38" t="s">
        <v>78</v>
      </c>
      <c r="F642" s="38">
        <v>4.4000000000000004</v>
      </c>
    </row>
    <row r="643" spans="1:6" s="29" customFormat="1" ht="15" customHeight="1" x14ac:dyDescent="0.25">
      <c r="A643" s="33" t="s">
        <v>1526</v>
      </c>
      <c r="B643" s="31">
        <v>97</v>
      </c>
      <c r="C643" s="34">
        <v>1000</v>
      </c>
      <c r="D643" s="34">
        <v>1000</v>
      </c>
      <c r="E643" s="38" t="s">
        <v>78</v>
      </c>
      <c r="F643" s="38">
        <v>3.2</v>
      </c>
    </row>
    <row r="644" spans="1:6" s="29" customFormat="1" ht="15" customHeight="1" x14ac:dyDescent="0.25">
      <c r="A644" s="33" t="s">
        <v>1527</v>
      </c>
      <c r="B644" s="31">
        <v>97</v>
      </c>
      <c r="C644" s="31">
        <v>850</v>
      </c>
      <c r="D644" s="31">
        <v>850</v>
      </c>
      <c r="E644" s="52" t="s">
        <v>78</v>
      </c>
      <c r="F644" s="38">
        <v>2.8</v>
      </c>
    </row>
    <row r="645" spans="1:6" s="29" customFormat="1" ht="15" customHeight="1" x14ac:dyDescent="0.25">
      <c r="A645" s="33" t="s">
        <v>1528</v>
      </c>
      <c r="B645" s="31">
        <v>73</v>
      </c>
      <c r="C645" s="31" t="s">
        <v>1529</v>
      </c>
      <c r="D645" s="31" t="s">
        <v>1529</v>
      </c>
      <c r="E645" s="38" t="s">
        <v>78</v>
      </c>
      <c r="F645" s="38">
        <v>4.3</v>
      </c>
    </row>
    <row r="646" spans="1:6" s="29" customFormat="1" ht="15" customHeight="1" x14ac:dyDescent="0.25">
      <c r="A646" s="33" t="s">
        <v>1530</v>
      </c>
      <c r="B646" s="31">
        <v>70</v>
      </c>
      <c r="C646" s="31" t="s">
        <v>1363</v>
      </c>
      <c r="D646" s="31" t="s">
        <v>1363</v>
      </c>
      <c r="E646" s="38" t="s">
        <v>78</v>
      </c>
      <c r="F646" s="38">
        <v>4.0999999999999996</v>
      </c>
    </row>
    <row r="647" spans="1:6" s="29" customFormat="1" ht="15" customHeight="1" x14ac:dyDescent="0.25">
      <c r="A647" s="40"/>
      <c r="B647" s="31"/>
      <c r="C647" s="31"/>
      <c r="D647" s="31"/>
      <c r="E647" s="38"/>
      <c r="F647" s="38"/>
    </row>
    <row r="648" spans="1:6" s="29" customFormat="1" ht="15" customHeight="1" x14ac:dyDescent="0.25">
      <c r="A648" s="30" t="s">
        <v>1091</v>
      </c>
      <c r="B648" s="31"/>
      <c r="C648" s="31"/>
      <c r="D648" s="31"/>
      <c r="E648" s="38"/>
      <c r="F648" s="38"/>
    </row>
    <row r="649" spans="1:6" s="29" customFormat="1" ht="15" customHeight="1" x14ac:dyDescent="0.25">
      <c r="A649" s="33" t="s">
        <v>1531</v>
      </c>
      <c r="B649" s="34">
        <v>62</v>
      </c>
      <c r="C649" s="31" t="s">
        <v>1239</v>
      </c>
      <c r="D649" s="31" t="s">
        <v>1228</v>
      </c>
      <c r="E649" s="52">
        <v>-7.6</v>
      </c>
      <c r="F649" s="38">
        <f>(610*12)/220000*100</f>
        <v>3.3272727272727272</v>
      </c>
    </row>
    <row r="650" spans="1:6" s="29" customFormat="1" ht="15" customHeight="1" x14ac:dyDescent="0.25">
      <c r="A650" s="33" t="s">
        <v>1532</v>
      </c>
      <c r="B650" s="31">
        <v>75</v>
      </c>
      <c r="C650" s="31" t="s">
        <v>1891</v>
      </c>
      <c r="D650" s="31" t="s">
        <v>1891</v>
      </c>
      <c r="E650" s="38" t="s">
        <v>78</v>
      </c>
      <c r="F650" s="38">
        <v>3.4</v>
      </c>
    </row>
    <row r="651" spans="1:6" s="29" customFormat="1" ht="15" customHeight="1" x14ac:dyDescent="0.25">
      <c r="A651" s="33" t="s">
        <v>1533</v>
      </c>
      <c r="B651" s="31">
        <v>79</v>
      </c>
      <c r="C651" s="31" t="s">
        <v>1534</v>
      </c>
      <c r="D651" s="31" t="s">
        <v>2706</v>
      </c>
      <c r="E651" s="52">
        <f>(900-800)/800*100</f>
        <v>12.5</v>
      </c>
      <c r="F651" s="38">
        <f>(900*12)/300000*100</f>
        <v>3.5999999999999996</v>
      </c>
    </row>
    <row r="652" spans="1:6" s="29" customFormat="1" ht="15" customHeight="1" x14ac:dyDescent="0.25">
      <c r="A652" s="33" t="s">
        <v>1450</v>
      </c>
      <c r="B652" s="31">
        <v>60</v>
      </c>
      <c r="C652" s="31" t="s">
        <v>1377</v>
      </c>
      <c r="D652" s="31" t="s">
        <v>1377</v>
      </c>
      <c r="E652" s="52" t="s">
        <v>78</v>
      </c>
      <c r="F652" s="38">
        <v>5.3</v>
      </c>
    </row>
    <row r="653" spans="1:6" s="29" customFormat="1" ht="15" customHeight="1" x14ac:dyDescent="0.25">
      <c r="B653" s="31"/>
      <c r="C653" s="31"/>
      <c r="D653" s="31"/>
      <c r="E653" s="38"/>
      <c r="F653" s="38"/>
    </row>
    <row r="654" spans="1:6" s="89" customFormat="1" ht="15" customHeight="1" x14ac:dyDescent="0.25">
      <c r="A654" s="42" t="s">
        <v>2381</v>
      </c>
      <c r="B654" s="127"/>
      <c r="C654" s="127"/>
      <c r="D654" s="127"/>
      <c r="E654" s="127"/>
      <c r="F654" s="127"/>
    </row>
    <row r="655" spans="1:6" s="89" customFormat="1" ht="15" customHeight="1" x14ac:dyDescent="0.25">
      <c r="A655" s="43" t="s">
        <v>2508</v>
      </c>
      <c r="B655" s="70">
        <v>84</v>
      </c>
      <c r="C655" s="70" t="s">
        <v>12</v>
      </c>
      <c r="D655" s="70">
        <v>800</v>
      </c>
      <c r="E655" s="70" t="s">
        <v>14</v>
      </c>
      <c r="F655" s="71">
        <f>((800*12)/250000*100)</f>
        <v>3.84</v>
      </c>
    </row>
    <row r="656" spans="1:6" s="89" customFormat="1" ht="15" customHeight="1" x14ac:dyDescent="0.25">
      <c r="A656" s="68" t="s">
        <v>2509</v>
      </c>
      <c r="B656" s="70">
        <v>56</v>
      </c>
      <c r="C656" s="70" t="s">
        <v>12</v>
      </c>
      <c r="D656" s="70" t="s">
        <v>2505</v>
      </c>
      <c r="E656" s="70" t="s">
        <v>14</v>
      </c>
      <c r="F656" s="71">
        <f>((375*12)/110000*100)</f>
        <v>4.0909090909090908</v>
      </c>
    </row>
    <row r="657" spans="1:6" s="89" customFormat="1" ht="15" customHeight="1" x14ac:dyDescent="0.25">
      <c r="A657" s="68" t="s">
        <v>2510</v>
      </c>
      <c r="B657" s="70">
        <v>70</v>
      </c>
      <c r="C657" s="70" t="s">
        <v>12</v>
      </c>
      <c r="D657" s="70">
        <v>350</v>
      </c>
      <c r="E657" s="70" t="s">
        <v>14</v>
      </c>
      <c r="F657" s="71">
        <f>((350*12)/240000*100)</f>
        <v>1.7500000000000002</v>
      </c>
    </row>
    <row r="658" spans="1:6" s="89" customFormat="1" ht="15" customHeight="1" x14ac:dyDescent="0.25">
      <c r="A658" s="68" t="s">
        <v>2511</v>
      </c>
      <c r="B658" s="70">
        <v>79</v>
      </c>
      <c r="C658" s="70" t="s">
        <v>12</v>
      </c>
      <c r="D658" s="70">
        <v>800</v>
      </c>
      <c r="E658" s="70" t="s">
        <v>14</v>
      </c>
      <c r="F658" s="71">
        <f>((800*12)/260000*100)</f>
        <v>3.6923076923076925</v>
      </c>
    </row>
    <row r="659" spans="1:6" s="89" customFormat="1" ht="15" customHeight="1" x14ac:dyDescent="0.25">
      <c r="A659" s="43" t="s">
        <v>2512</v>
      </c>
      <c r="B659" s="70">
        <v>60</v>
      </c>
      <c r="C659" s="70" t="s">
        <v>12</v>
      </c>
      <c r="D659" s="70" t="s">
        <v>1237</v>
      </c>
      <c r="E659" s="70" t="s">
        <v>14</v>
      </c>
      <c r="F659" s="71">
        <f>((737*12)/160000*100)</f>
        <v>5.5274999999999999</v>
      </c>
    </row>
    <row r="660" spans="1:6" s="89" customFormat="1" ht="15" customHeight="1" x14ac:dyDescent="0.25">
      <c r="A660" s="43" t="s">
        <v>2513</v>
      </c>
      <c r="B660" s="70">
        <v>90</v>
      </c>
      <c r="C660" s="70" t="s">
        <v>941</v>
      </c>
      <c r="D660" s="70">
        <v>900</v>
      </c>
      <c r="E660" s="71">
        <f>(((900-950)/950)*100)</f>
        <v>-5.2631578947368416</v>
      </c>
      <c r="F660" s="71">
        <f>((900*12)/230000*100)</f>
        <v>4.695652173913043</v>
      </c>
    </row>
    <row r="661" spans="1:6" s="89" customFormat="1" ht="15" customHeight="1" x14ac:dyDescent="0.25">
      <c r="A661" s="69" t="s">
        <v>2514</v>
      </c>
      <c r="B661" s="70">
        <v>90</v>
      </c>
      <c r="C661" s="70" t="s">
        <v>12</v>
      </c>
      <c r="D661" s="70" t="s">
        <v>839</v>
      </c>
      <c r="E661" s="70" t="s">
        <v>14</v>
      </c>
      <c r="F661" s="71">
        <f>((1066*12)/260000*100)</f>
        <v>4.92</v>
      </c>
    </row>
    <row r="662" spans="1:6" s="89" customFormat="1" ht="15" customHeight="1" x14ac:dyDescent="0.25">
      <c r="A662" s="43" t="s">
        <v>2515</v>
      </c>
      <c r="B662" s="70">
        <v>70</v>
      </c>
      <c r="C662" s="70" t="s">
        <v>1129</v>
      </c>
      <c r="D662" s="70">
        <v>800</v>
      </c>
      <c r="E662" s="71">
        <f>(((800-750)/750)*100)</f>
        <v>6.666666666666667</v>
      </c>
      <c r="F662" s="70">
        <f>((800*12)/240000*100)</f>
        <v>4</v>
      </c>
    </row>
    <row r="663" spans="1:6" s="89" customFormat="1" ht="15" customHeight="1" x14ac:dyDescent="0.25">
      <c r="A663" s="43" t="s">
        <v>2516</v>
      </c>
      <c r="B663" s="70">
        <v>88</v>
      </c>
      <c r="C663" s="70" t="s">
        <v>1224</v>
      </c>
      <c r="D663" s="70" t="s">
        <v>1224</v>
      </c>
      <c r="E663" s="70" t="s">
        <v>78</v>
      </c>
      <c r="F663" s="71">
        <f>((816*12)/210000*100)</f>
        <v>4.6628571428571428</v>
      </c>
    </row>
    <row r="664" spans="1:6" s="89" customFormat="1" ht="15" customHeight="1" x14ac:dyDescent="0.25">
      <c r="A664" s="43" t="s">
        <v>2517</v>
      </c>
      <c r="B664" s="70">
        <v>79</v>
      </c>
      <c r="C664" s="70" t="s">
        <v>2506</v>
      </c>
      <c r="D664" s="70" t="s">
        <v>1211</v>
      </c>
      <c r="E664" s="70" t="s">
        <v>78</v>
      </c>
      <c r="F664" s="71">
        <f>((816*12)/250000*100)</f>
        <v>3.9168000000000003</v>
      </c>
    </row>
    <row r="665" spans="1:6" s="89" customFormat="1" ht="15" customHeight="1" x14ac:dyDescent="0.25">
      <c r="A665" s="43" t="s">
        <v>2518</v>
      </c>
      <c r="B665" s="70">
        <v>95</v>
      </c>
      <c r="C665" s="70" t="s">
        <v>12</v>
      </c>
      <c r="D665" s="70">
        <v>1300</v>
      </c>
      <c r="E665" s="70" t="s">
        <v>14</v>
      </c>
      <c r="F665" s="71">
        <f>((1300*12)/345000*100)</f>
        <v>4.5217391304347831</v>
      </c>
    </row>
    <row r="666" spans="1:6" s="89" customFormat="1" ht="15" customHeight="1" x14ac:dyDescent="0.25">
      <c r="A666" s="68" t="s">
        <v>2519</v>
      </c>
      <c r="B666" s="70">
        <v>84</v>
      </c>
      <c r="C666" s="70" t="s">
        <v>12</v>
      </c>
      <c r="D666" s="70">
        <v>800</v>
      </c>
      <c r="E666" s="70" t="s">
        <v>14</v>
      </c>
      <c r="F666" s="71">
        <f>((800*12)/230000*100)</f>
        <v>4.1739130434782616</v>
      </c>
    </row>
    <row r="667" spans="1:6" s="89" customFormat="1" ht="15" customHeight="1" x14ac:dyDescent="0.25">
      <c r="A667" s="68" t="s">
        <v>2520</v>
      </c>
      <c r="B667" s="70">
        <v>70</v>
      </c>
      <c r="C667" s="70" t="s">
        <v>12</v>
      </c>
      <c r="D667" s="70">
        <v>1250</v>
      </c>
      <c r="E667" s="70" t="s">
        <v>14</v>
      </c>
      <c r="F667" s="71">
        <f>((1250*12)/240000*100)</f>
        <v>6.25</v>
      </c>
    </row>
    <row r="668" spans="1:6" s="89" customFormat="1" ht="15" customHeight="1" x14ac:dyDescent="0.25">
      <c r="A668" s="44"/>
      <c r="B668" s="70"/>
      <c r="C668" s="70"/>
      <c r="D668" s="70"/>
      <c r="E668" s="70"/>
      <c r="F668" s="71"/>
    </row>
    <row r="669" spans="1:6" s="29" customFormat="1" ht="15" customHeight="1" x14ac:dyDescent="0.25">
      <c r="A669" s="30" t="s">
        <v>1126</v>
      </c>
      <c r="B669" s="31"/>
      <c r="C669" s="31"/>
      <c r="D669" s="31"/>
      <c r="E669" s="38"/>
      <c r="F669" s="38"/>
    </row>
    <row r="670" spans="1:6" s="29" customFormat="1" ht="15" customHeight="1" x14ac:dyDescent="0.25">
      <c r="A670" s="33" t="s">
        <v>1535</v>
      </c>
      <c r="B670" s="31">
        <v>80</v>
      </c>
      <c r="C670" s="31" t="s">
        <v>1129</v>
      </c>
      <c r="D670" s="31" t="s">
        <v>1129</v>
      </c>
      <c r="E670" s="38" t="s">
        <v>78</v>
      </c>
      <c r="F670" s="38">
        <v>2.7272727272727302</v>
      </c>
    </row>
    <row r="671" spans="1:6" s="29" customFormat="1" ht="15" customHeight="1" x14ac:dyDescent="0.25">
      <c r="A671" s="33"/>
      <c r="B671" s="31">
        <v>95</v>
      </c>
      <c r="C671" s="31" t="s">
        <v>941</v>
      </c>
      <c r="D671" s="31" t="s">
        <v>978</v>
      </c>
      <c r="E671" s="52">
        <f>(1050-950)/950*100</f>
        <v>10.526315789473683</v>
      </c>
      <c r="F671" s="38">
        <f>(1050*12)/380000*100</f>
        <v>3.3157894736842106</v>
      </c>
    </row>
    <row r="672" spans="1:6" s="29" customFormat="1" ht="15" customHeight="1" x14ac:dyDescent="0.25">
      <c r="A672" s="33" t="s">
        <v>1536</v>
      </c>
      <c r="B672" s="31">
        <v>107</v>
      </c>
      <c r="C672" s="31" t="s">
        <v>1537</v>
      </c>
      <c r="D672" s="31" t="s">
        <v>1537</v>
      </c>
      <c r="E672" s="52" t="s">
        <v>78</v>
      </c>
      <c r="F672" s="38">
        <v>4.0999999999999996</v>
      </c>
    </row>
    <row r="673" spans="1:6" s="29" customFormat="1" ht="15" customHeight="1" x14ac:dyDescent="0.25">
      <c r="A673" s="33" t="s">
        <v>1538</v>
      </c>
      <c r="B673" s="31">
        <v>83</v>
      </c>
      <c r="C673" s="31">
        <v>700</v>
      </c>
      <c r="D673" s="31">
        <v>700</v>
      </c>
      <c r="E673" s="52" t="s">
        <v>78</v>
      </c>
      <c r="F673" s="38">
        <v>4</v>
      </c>
    </row>
    <row r="674" spans="1:6" s="29" customFormat="1" ht="15" customHeight="1" x14ac:dyDescent="0.25">
      <c r="A674" s="33" t="s">
        <v>1539</v>
      </c>
      <c r="B674" s="31">
        <v>58</v>
      </c>
      <c r="C674" s="31" t="s">
        <v>1245</v>
      </c>
      <c r="D674" s="31" t="s">
        <v>2750</v>
      </c>
      <c r="E674" s="52" t="s">
        <v>78</v>
      </c>
      <c r="F674" s="38">
        <f>(750*12)/260000*100</f>
        <v>3.4615384615384617</v>
      </c>
    </row>
    <row r="675" spans="1:6" s="29" customFormat="1" ht="15" customHeight="1" x14ac:dyDescent="0.25">
      <c r="A675" s="33" t="s">
        <v>1540</v>
      </c>
      <c r="B675" s="31">
        <v>79</v>
      </c>
      <c r="C675" s="31" t="s">
        <v>1541</v>
      </c>
      <c r="D675" s="31" t="s">
        <v>1480</v>
      </c>
      <c r="E675" s="52">
        <f>(700-650)/650*100</f>
        <v>7.6923076923076925</v>
      </c>
      <c r="F675" s="38">
        <f>(700*12)/190000*100</f>
        <v>4.4210526315789469</v>
      </c>
    </row>
    <row r="676" spans="1:6" s="29" customFormat="1" ht="15" customHeight="1" x14ac:dyDescent="0.25">
      <c r="A676" s="33" t="s">
        <v>1542</v>
      </c>
      <c r="B676" s="31">
        <v>93</v>
      </c>
      <c r="C676" s="31" t="s">
        <v>1377</v>
      </c>
      <c r="D676" s="31" t="s">
        <v>1377</v>
      </c>
      <c r="E676" s="52" t="s">
        <v>78</v>
      </c>
      <c r="F676" s="38">
        <f>(775*12)/220000*100</f>
        <v>4.2272727272727275</v>
      </c>
    </row>
    <row r="677" spans="1:6" s="29" customFormat="1" ht="15" customHeight="1" x14ac:dyDescent="0.25">
      <c r="A677" s="33" t="s">
        <v>1543</v>
      </c>
      <c r="B677" s="31">
        <v>93</v>
      </c>
      <c r="C677" s="31" t="s">
        <v>1544</v>
      </c>
      <c r="D677" s="31" t="s">
        <v>1544</v>
      </c>
      <c r="E677" s="52" t="s">
        <v>78</v>
      </c>
      <c r="F677" s="38">
        <v>3.4</v>
      </c>
    </row>
    <row r="678" spans="1:6" s="29" customFormat="1" ht="15" customHeight="1" x14ac:dyDescent="0.25">
      <c r="B678" s="31"/>
      <c r="C678" s="31"/>
      <c r="D678" s="31"/>
      <c r="E678" s="38"/>
      <c r="F678" s="38"/>
    </row>
    <row r="679" spans="1:6" s="18" customFormat="1" ht="15" customHeight="1" x14ac:dyDescent="0.25">
      <c r="A679" s="15" t="s">
        <v>1881</v>
      </c>
      <c r="B679" s="16"/>
      <c r="C679" s="20"/>
      <c r="D679" s="16"/>
      <c r="E679" s="17"/>
      <c r="F679" s="62"/>
    </row>
    <row r="680" spans="1:6" s="18" customFormat="1" ht="15" customHeight="1" x14ac:dyDescent="0.25">
      <c r="A680" s="19" t="s">
        <v>1945</v>
      </c>
      <c r="B680" s="16">
        <v>82</v>
      </c>
      <c r="C680" s="20" t="s">
        <v>925</v>
      </c>
      <c r="D680" s="16" t="s">
        <v>1243</v>
      </c>
      <c r="E680" s="17">
        <v>5.7</v>
      </c>
      <c r="F680" s="17">
        <v>4.3</v>
      </c>
    </row>
    <row r="681" spans="1:6" s="18" customFormat="1" ht="15" customHeight="1" x14ac:dyDescent="0.25">
      <c r="A681" s="19" t="s">
        <v>1946</v>
      </c>
      <c r="B681" s="16">
        <v>88</v>
      </c>
      <c r="C681" s="16" t="s">
        <v>12</v>
      </c>
      <c r="D681" s="16" t="s">
        <v>1947</v>
      </c>
      <c r="E681" s="17" t="s">
        <v>14</v>
      </c>
      <c r="F681" s="17">
        <v>5.9</v>
      </c>
    </row>
    <row r="682" spans="1:6" s="29" customFormat="1" ht="15" customHeight="1" x14ac:dyDescent="0.25">
      <c r="B682" s="31"/>
      <c r="C682" s="31"/>
      <c r="D682" s="31"/>
      <c r="E682" s="38"/>
      <c r="F682" s="38"/>
    </row>
    <row r="683" spans="1:6" s="29" customFormat="1" ht="15" customHeight="1" x14ac:dyDescent="0.25">
      <c r="A683" s="140" t="s">
        <v>1545</v>
      </c>
      <c r="B683" s="140"/>
      <c r="C683" s="140"/>
      <c r="D683" s="140"/>
      <c r="E683" s="140"/>
      <c r="F683" s="140"/>
    </row>
    <row r="684" spans="1:6" s="29" customFormat="1" ht="15" customHeight="1" x14ac:dyDescent="0.25">
      <c r="B684" s="31"/>
      <c r="C684" s="31"/>
      <c r="D684" s="31"/>
      <c r="E684" s="38"/>
      <c r="F684" s="38"/>
    </row>
    <row r="685" spans="1:6" s="29" customFormat="1" ht="15" customHeight="1" x14ac:dyDescent="0.25">
      <c r="A685" s="30" t="s">
        <v>867</v>
      </c>
      <c r="B685" s="31"/>
      <c r="C685" s="31"/>
      <c r="D685" s="31"/>
      <c r="E685" s="38"/>
      <c r="F685" s="38"/>
    </row>
    <row r="686" spans="1:6" s="29" customFormat="1" ht="15" customHeight="1" x14ac:dyDescent="0.25">
      <c r="A686" s="33" t="s">
        <v>1546</v>
      </c>
      <c r="B686" s="31">
        <v>90</v>
      </c>
      <c r="C686" s="34" t="s">
        <v>12</v>
      </c>
      <c r="D686" s="34" t="s">
        <v>2707</v>
      </c>
      <c r="E686" s="38" t="s">
        <v>14</v>
      </c>
      <c r="F686" s="38">
        <f>(1800*12)/500000*100</f>
        <v>4.32</v>
      </c>
    </row>
    <row r="687" spans="1:6" s="29" customFormat="1" ht="15" customHeight="1" x14ac:dyDescent="0.25">
      <c r="A687" s="33"/>
      <c r="B687" s="31">
        <v>101</v>
      </c>
      <c r="C687" s="34" t="s">
        <v>852</v>
      </c>
      <c r="D687" s="34" t="s">
        <v>2707</v>
      </c>
      <c r="E687" s="52">
        <f>(1800-1700)/1700*100</f>
        <v>5.8823529411764701</v>
      </c>
      <c r="F687" s="38">
        <f>(1800*12)/630000*100</f>
        <v>3.4285714285714288</v>
      </c>
    </row>
    <row r="688" spans="1:6" s="29" customFormat="1" ht="15" customHeight="1" x14ac:dyDescent="0.25">
      <c r="A688" s="33" t="s">
        <v>1547</v>
      </c>
      <c r="B688" s="31">
        <v>81</v>
      </c>
      <c r="C688" s="34" t="s">
        <v>1548</v>
      </c>
      <c r="D688" s="34" t="s">
        <v>2708</v>
      </c>
      <c r="E688" s="38" t="s">
        <v>78</v>
      </c>
      <c r="F688" s="38">
        <v>2.6</v>
      </c>
    </row>
    <row r="689" spans="1:6" s="29" customFormat="1" ht="15" customHeight="1" x14ac:dyDescent="0.25">
      <c r="A689" s="33" t="s">
        <v>1549</v>
      </c>
      <c r="B689" s="31">
        <v>94</v>
      </c>
      <c r="C689" s="34">
        <v>1200</v>
      </c>
      <c r="D689" s="34">
        <v>1200</v>
      </c>
      <c r="E689" s="52" t="s">
        <v>78</v>
      </c>
      <c r="F689" s="38">
        <v>3.1</v>
      </c>
    </row>
    <row r="690" spans="1:6" s="29" customFormat="1" ht="15" customHeight="1" x14ac:dyDescent="0.25">
      <c r="A690" s="33"/>
      <c r="B690" s="31">
        <v>102</v>
      </c>
      <c r="C690" s="34">
        <v>1500</v>
      </c>
      <c r="D690" s="34">
        <v>1500</v>
      </c>
      <c r="E690" s="52" t="s">
        <v>78</v>
      </c>
      <c r="F690" s="38">
        <v>3.4</v>
      </c>
    </row>
    <row r="691" spans="1:6" s="29" customFormat="1" ht="15" customHeight="1" x14ac:dyDescent="0.25">
      <c r="A691" s="33" t="s">
        <v>1550</v>
      </c>
      <c r="B691" s="31">
        <v>107</v>
      </c>
      <c r="C691" s="34">
        <v>2100</v>
      </c>
      <c r="D691" s="34">
        <v>2100</v>
      </c>
      <c r="E691" s="38" t="s">
        <v>78</v>
      </c>
      <c r="F691" s="38">
        <v>4.5999999999999996</v>
      </c>
    </row>
    <row r="692" spans="1:6" s="29" customFormat="1" ht="15" customHeight="1" x14ac:dyDescent="0.25">
      <c r="A692" s="33" t="s">
        <v>1551</v>
      </c>
      <c r="B692" s="32">
        <v>156</v>
      </c>
      <c r="C692" s="34">
        <v>1500</v>
      </c>
      <c r="D692" s="34">
        <v>1500</v>
      </c>
      <c r="E692" s="52" t="s">
        <v>78</v>
      </c>
      <c r="F692" s="38">
        <v>3.2</v>
      </c>
    </row>
    <row r="693" spans="1:6" s="29" customFormat="1" ht="15" customHeight="1" x14ac:dyDescent="0.25">
      <c r="A693" s="33" t="s">
        <v>1552</v>
      </c>
      <c r="B693" s="31">
        <v>51</v>
      </c>
      <c r="C693" s="34">
        <v>1800</v>
      </c>
      <c r="D693" s="34">
        <v>1800</v>
      </c>
      <c r="E693" s="38" t="s">
        <v>78</v>
      </c>
      <c r="F693" s="38">
        <v>5.4</v>
      </c>
    </row>
    <row r="694" spans="1:6" s="29" customFormat="1" ht="15" customHeight="1" x14ac:dyDescent="0.25">
      <c r="A694" s="33"/>
      <c r="B694" s="31">
        <v>112</v>
      </c>
      <c r="C694" s="34">
        <v>2700</v>
      </c>
      <c r="D694" s="34">
        <v>2700</v>
      </c>
      <c r="E694" s="38" t="s">
        <v>78</v>
      </c>
      <c r="F694" s="38">
        <v>3.9</v>
      </c>
    </row>
    <row r="695" spans="1:6" s="29" customFormat="1" ht="15" customHeight="1" x14ac:dyDescent="0.25">
      <c r="A695" s="33"/>
      <c r="B695" s="31">
        <v>140</v>
      </c>
      <c r="C695" s="34">
        <v>3500</v>
      </c>
      <c r="D695" s="34">
        <v>3500</v>
      </c>
      <c r="E695" s="38" t="s">
        <v>78</v>
      </c>
      <c r="F695" s="38">
        <v>4</v>
      </c>
    </row>
    <row r="696" spans="1:6" s="29" customFormat="1" ht="15" customHeight="1" x14ac:dyDescent="0.25">
      <c r="A696" s="33" t="s">
        <v>1553</v>
      </c>
      <c r="B696" s="31">
        <v>80</v>
      </c>
      <c r="C696" s="34" t="s">
        <v>1554</v>
      </c>
      <c r="D696" s="34" t="s">
        <v>1554</v>
      </c>
      <c r="E696" s="38" t="s">
        <v>78</v>
      </c>
      <c r="F696" s="38">
        <v>3.8863636363636362</v>
      </c>
    </row>
    <row r="697" spans="1:6" s="29" customFormat="1" ht="15" customHeight="1" x14ac:dyDescent="0.25">
      <c r="A697" s="33"/>
      <c r="B697" s="31">
        <v>108</v>
      </c>
      <c r="C697" s="34">
        <v>1400</v>
      </c>
      <c r="D697" s="34">
        <v>1400</v>
      </c>
      <c r="E697" s="38" t="s">
        <v>78</v>
      </c>
      <c r="F697" s="38">
        <v>2.5074626865671643</v>
      </c>
    </row>
    <row r="698" spans="1:6" s="29" customFormat="1" ht="15" customHeight="1" x14ac:dyDescent="0.25">
      <c r="A698" s="33" t="s">
        <v>1555</v>
      </c>
      <c r="B698" s="31">
        <v>172</v>
      </c>
      <c r="C698" s="34">
        <v>3000</v>
      </c>
      <c r="D698" s="34">
        <v>3000</v>
      </c>
      <c r="E698" s="38" t="s">
        <v>78</v>
      </c>
      <c r="F698" s="38">
        <v>4.5999999999999996</v>
      </c>
    </row>
    <row r="699" spans="1:6" s="29" customFormat="1" ht="15" customHeight="1" x14ac:dyDescent="0.25">
      <c r="A699" s="33" t="s">
        <v>1556</v>
      </c>
      <c r="B699" s="34">
        <v>139</v>
      </c>
      <c r="C699" s="34" t="s">
        <v>1557</v>
      </c>
      <c r="D699" s="34" t="s">
        <v>1557</v>
      </c>
      <c r="E699" s="52" t="s">
        <v>78</v>
      </c>
      <c r="F699" s="38">
        <v>4</v>
      </c>
    </row>
    <row r="700" spans="1:6" s="29" customFormat="1" ht="15" customHeight="1" x14ac:dyDescent="0.25">
      <c r="A700" s="33" t="s">
        <v>1558</v>
      </c>
      <c r="B700" s="31">
        <v>56</v>
      </c>
      <c r="C700" s="31" t="s">
        <v>1146</v>
      </c>
      <c r="D700" s="31" t="s">
        <v>1146</v>
      </c>
      <c r="E700" s="52" t="s">
        <v>78</v>
      </c>
      <c r="F700" s="38">
        <v>4.5999999999999996</v>
      </c>
    </row>
    <row r="701" spans="1:6" s="29" customFormat="1" ht="15" customHeight="1" x14ac:dyDescent="0.25">
      <c r="A701" s="33" t="s">
        <v>1559</v>
      </c>
      <c r="B701" s="31">
        <v>85</v>
      </c>
      <c r="C701" s="34" t="s">
        <v>1560</v>
      </c>
      <c r="D701" s="34" t="s">
        <v>1560</v>
      </c>
      <c r="E701" s="38" t="s">
        <v>78</v>
      </c>
      <c r="F701" s="38">
        <v>3.4</v>
      </c>
    </row>
    <row r="702" spans="1:6" s="29" customFormat="1" ht="15" customHeight="1" x14ac:dyDescent="0.25">
      <c r="A702" s="33" t="s">
        <v>1561</v>
      </c>
      <c r="B702" s="31">
        <v>51</v>
      </c>
      <c r="C702" s="31" t="s">
        <v>1562</v>
      </c>
      <c r="D702" s="31" t="s">
        <v>1562</v>
      </c>
      <c r="E702" s="52" t="s">
        <v>78</v>
      </c>
      <c r="F702" s="38">
        <v>6.2</v>
      </c>
    </row>
    <row r="703" spans="1:6" s="29" customFormat="1" ht="15" customHeight="1" x14ac:dyDescent="0.25">
      <c r="A703" s="33"/>
      <c r="B703" s="31">
        <v>79</v>
      </c>
      <c r="C703" s="34">
        <v>2300</v>
      </c>
      <c r="D703" s="34">
        <v>2300</v>
      </c>
      <c r="E703" s="52" t="s">
        <v>78</v>
      </c>
      <c r="F703" s="38">
        <v>3.7</v>
      </c>
    </row>
    <row r="704" spans="1:6" s="29" customFormat="1" ht="15" customHeight="1" x14ac:dyDescent="0.25">
      <c r="A704" s="33" t="s">
        <v>1563</v>
      </c>
      <c r="B704" s="31">
        <v>82</v>
      </c>
      <c r="C704" s="34" t="s">
        <v>1557</v>
      </c>
      <c r="D704" s="34" t="s">
        <v>1557</v>
      </c>
      <c r="E704" s="38" t="s">
        <v>78</v>
      </c>
      <c r="F704" s="38">
        <v>4.5999999999999996</v>
      </c>
    </row>
    <row r="705" spans="1:6" s="29" customFormat="1" ht="15" customHeight="1" x14ac:dyDescent="0.25">
      <c r="A705" s="33"/>
      <c r="B705" s="31">
        <v>96</v>
      </c>
      <c r="C705" s="34">
        <v>1900</v>
      </c>
      <c r="D705" s="34">
        <v>1900</v>
      </c>
      <c r="E705" s="38" t="s">
        <v>78</v>
      </c>
      <c r="F705" s="38">
        <v>3.3</v>
      </c>
    </row>
    <row r="706" spans="1:6" s="29" customFormat="1" ht="15" customHeight="1" x14ac:dyDescent="0.25">
      <c r="A706" s="33"/>
      <c r="B706" s="31">
        <v>102</v>
      </c>
      <c r="C706" s="34">
        <v>1600</v>
      </c>
      <c r="D706" s="34">
        <v>1600</v>
      </c>
      <c r="E706" s="38" t="s">
        <v>78</v>
      </c>
      <c r="F706" s="38">
        <v>2.6</v>
      </c>
    </row>
    <row r="707" spans="1:6" s="29" customFormat="1" ht="15" customHeight="1" x14ac:dyDescent="0.25">
      <c r="A707" s="33"/>
      <c r="B707" s="34">
        <v>121</v>
      </c>
      <c r="C707" s="34" t="s">
        <v>1564</v>
      </c>
      <c r="D707" s="34" t="s">
        <v>1564</v>
      </c>
      <c r="E707" s="52" t="s">
        <v>78</v>
      </c>
      <c r="F707" s="38">
        <v>3.5</v>
      </c>
    </row>
    <row r="708" spans="1:6" s="29" customFormat="1" ht="15" customHeight="1" x14ac:dyDescent="0.25">
      <c r="A708" s="33" t="s">
        <v>1565</v>
      </c>
      <c r="B708" s="31">
        <v>84</v>
      </c>
      <c r="C708" s="31" t="s">
        <v>1566</v>
      </c>
      <c r="D708" s="31" t="s">
        <v>1566</v>
      </c>
      <c r="E708" s="38" t="s">
        <v>78</v>
      </c>
      <c r="F708" s="38">
        <v>4.9000000000000004</v>
      </c>
    </row>
    <row r="709" spans="1:6" s="29" customFormat="1" ht="15" customHeight="1" x14ac:dyDescent="0.25">
      <c r="A709" s="33" t="s">
        <v>1567</v>
      </c>
      <c r="B709" s="31">
        <v>120</v>
      </c>
      <c r="C709" s="34">
        <v>2000</v>
      </c>
      <c r="D709" s="34">
        <v>2000</v>
      </c>
      <c r="E709" s="38" t="s">
        <v>78</v>
      </c>
      <c r="F709" s="38">
        <v>3</v>
      </c>
    </row>
    <row r="710" spans="1:6" s="29" customFormat="1" ht="15" customHeight="1" x14ac:dyDescent="0.25">
      <c r="A710" s="33" t="s">
        <v>1568</v>
      </c>
      <c r="B710" s="31">
        <v>90</v>
      </c>
      <c r="C710" s="31" t="s">
        <v>1171</v>
      </c>
      <c r="D710" s="31" t="s">
        <v>1171</v>
      </c>
      <c r="E710" s="38" t="s">
        <v>78</v>
      </c>
      <c r="F710" s="38">
        <v>3.2</v>
      </c>
    </row>
    <row r="711" spans="1:6" s="29" customFormat="1" ht="15" customHeight="1" x14ac:dyDescent="0.25">
      <c r="A711" s="33" t="s">
        <v>1569</v>
      </c>
      <c r="B711" s="34">
        <v>119</v>
      </c>
      <c r="C711" s="34">
        <v>1000</v>
      </c>
      <c r="D711" s="34">
        <v>1000</v>
      </c>
      <c r="E711" s="52" t="s">
        <v>78</v>
      </c>
      <c r="F711" s="38">
        <v>2.2000000000000002</v>
      </c>
    </row>
    <row r="712" spans="1:6" s="29" customFormat="1" ht="15" customHeight="1" x14ac:dyDescent="0.25">
      <c r="A712" s="33" t="s">
        <v>1570</v>
      </c>
      <c r="B712" s="31">
        <v>111</v>
      </c>
      <c r="C712" s="34">
        <v>2500</v>
      </c>
      <c r="D712" s="34">
        <v>2500</v>
      </c>
      <c r="E712" s="52" t="s">
        <v>78</v>
      </c>
      <c r="F712" s="38">
        <v>3.2</v>
      </c>
    </row>
    <row r="713" spans="1:6" s="29" customFormat="1" ht="15" customHeight="1" x14ac:dyDescent="0.25">
      <c r="A713" s="33" t="s">
        <v>1571</v>
      </c>
      <c r="B713" s="31">
        <v>72</v>
      </c>
      <c r="C713" s="34">
        <v>2100</v>
      </c>
      <c r="D713" s="34">
        <v>2100</v>
      </c>
      <c r="E713" s="38" t="s">
        <v>78</v>
      </c>
      <c r="F713" s="38">
        <v>3.5</v>
      </c>
    </row>
    <row r="714" spans="1:6" s="29" customFormat="1" ht="15" customHeight="1" x14ac:dyDescent="0.25">
      <c r="A714" s="33" t="s">
        <v>1572</v>
      </c>
      <c r="B714" s="31">
        <v>65</v>
      </c>
      <c r="C714" s="34">
        <v>1800</v>
      </c>
      <c r="D714" s="34">
        <v>1800</v>
      </c>
      <c r="E714" s="38" t="s">
        <v>78</v>
      </c>
      <c r="F714" s="38">
        <v>7</v>
      </c>
    </row>
    <row r="715" spans="1:6" s="29" customFormat="1" ht="15" customHeight="1" x14ac:dyDescent="0.25">
      <c r="A715" s="33"/>
      <c r="B715" s="31">
        <v>84</v>
      </c>
      <c r="C715" s="34">
        <v>1500</v>
      </c>
      <c r="D715" s="34">
        <v>1500</v>
      </c>
      <c r="E715" s="38" t="s">
        <v>78</v>
      </c>
      <c r="F715" s="38">
        <v>4.8</v>
      </c>
    </row>
    <row r="716" spans="1:6" s="29" customFormat="1" ht="15" customHeight="1" x14ac:dyDescent="0.25">
      <c r="A716" s="33" t="s">
        <v>1573</v>
      </c>
      <c r="B716" s="32">
        <v>68</v>
      </c>
      <c r="C716" s="34">
        <v>2500</v>
      </c>
      <c r="D716" s="34">
        <v>2500</v>
      </c>
      <c r="E716" s="38" t="s">
        <v>78</v>
      </c>
      <c r="F716" s="38">
        <v>4.3</v>
      </c>
    </row>
    <row r="717" spans="1:6" s="29" customFormat="1" ht="15" customHeight="1" x14ac:dyDescent="0.25">
      <c r="A717" s="33" t="s">
        <v>1574</v>
      </c>
      <c r="B717" s="31">
        <v>120</v>
      </c>
      <c r="C717" s="31" t="s">
        <v>1575</v>
      </c>
      <c r="D717" s="31" t="s">
        <v>1575</v>
      </c>
      <c r="E717" s="52" t="s">
        <v>78</v>
      </c>
      <c r="F717" s="38">
        <v>3.6</v>
      </c>
    </row>
    <row r="718" spans="1:6" s="29" customFormat="1" ht="15" customHeight="1" x14ac:dyDescent="0.25">
      <c r="A718" s="33" t="s">
        <v>1576</v>
      </c>
      <c r="B718" s="31">
        <v>98</v>
      </c>
      <c r="C718" s="34">
        <v>1100</v>
      </c>
      <c r="D718" s="34">
        <v>1100</v>
      </c>
      <c r="E718" s="38" t="s">
        <v>78</v>
      </c>
      <c r="F718" s="38">
        <v>1.9</v>
      </c>
    </row>
    <row r="719" spans="1:6" s="29" customFormat="1" ht="15" customHeight="1" x14ac:dyDescent="0.25">
      <c r="A719" s="33" t="s">
        <v>1577</v>
      </c>
      <c r="B719" s="31">
        <v>47</v>
      </c>
      <c r="C719" s="34">
        <v>1900</v>
      </c>
      <c r="D719" s="34">
        <v>1900</v>
      </c>
      <c r="E719" s="38" t="s">
        <v>78</v>
      </c>
      <c r="F719" s="38">
        <v>5.3</v>
      </c>
    </row>
    <row r="720" spans="1:6" s="29" customFormat="1" ht="15" customHeight="1" x14ac:dyDescent="0.25">
      <c r="A720" s="33" t="s">
        <v>1578</v>
      </c>
      <c r="B720" s="31">
        <v>120</v>
      </c>
      <c r="C720" s="34">
        <v>3400</v>
      </c>
      <c r="D720" s="34">
        <v>3400</v>
      </c>
      <c r="E720" s="38" t="s">
        <v>78</v>
      </c>
      <c r="F720" s="38">
        <v>3.4000000000000004</v>
      </c>
    </row>
    <row r="721" spans="1:6" s="29" customFormat="1" ht="15" customHeight="1" x14ac:dyDescent="0.25">
      <c r="A721" s="33" t="s">
        <v>1579</v>
      </c>
      <c r="B721" s="34">
        <v>133</v>
      </c>
      <c r="C721" s="34">
        <v>1400</v>
      </c>
      <c r="D721" s="34">
        <v>1400</v>
      </c>
      <c r="E721" s="52" t="s">
        <v>78</v>
      </c>
      <c r="F721" s="38">
        <v>2.9</v>
      </c>
    </row>
    <row r="722" spans="1:6" s="29" customFormat="1" ht="15" customHeight="1" x14ac:dyDescent="0.25">
      <c r="A722" s="33" t="s">
        <v>1580</v>
      </c>
      <c r="B722" s="34">
        <v>35</v>
      </c>
      <c r="C722" s="34" t="s">
        <v>1495</v>
      </c>
      <c r="D722" s="34" t="s">
        <v>1495</v>
      </c>
      <c r="E722" s="52" t="s">
        <v>78</v>
      </c>
      <c r="F722" s="38">
        <v>7.75</v>
      </c>
    </row>
    <row r="723" spans="1:6" s="29" customFormat="1" ht="15" customHeight="1" x14ac:dyDescent="0.25">
      <c r="A723" s="33"/>
      <c r="B723" s="34">
        <v>40</v>
      </c>
      <c r="C723" s="34" t="s">
        <v>846</v>
      </c>
      <c r="D723" s="34" t="s">
        <v>1011</v>
      </c>
      <c r="E723" s="52">
        <f>(1000-900)/900*100</f>
        <v>11.111111111111111</v>
      </c>
      <c r="F723" s="38">
        <f>(1000*12)/140000*100</f>
        <v>8.5714285714285712</v>
      </c>
    </row>
    <row r="724" spans="1:6" s="29" customFormat="1" ht="15" customHeight="1" x14ac:dyDescent="0.25">
      <c r="A724" s="33"/>
      <c r="B724" s="34">
        <v>55</v>
      </c>
      <c r="C724" s="34" t="s">
        <v>1581</v>
      </c>
      <c r="D724" s="34" t="s">
        <v>1581</v>
      </c>
      <c r="E724" s="52" t="s">
        <v>78</v>
      </c>
      <c r="F724" s="38">
        <v>7.379679144385026</v>
      </c>
    </row>
    <row r="725" spans="1:6" s="29" customFormat="1" ht="15" customHeight="1" x14ac:dyDescent="0.25">
      <c r="A725" s="33"/>
      <c r="B725" s="34">
        <v>66</v>
      </c>
      <c r="C725" s="34" t="s">
        <v>1582</v>
      </c>
      <c r="D725" s="34" t="s">
        <v>1582</v>
      </c>
      <c r="E725" s="52" t="s">
        <v>78</v>
      </c>
      <c r="F725" s="38">
        <v>5.7352941176470589</v>
      </c>
    </row>
    <row r="726" spans="1:6" s="29" customFormat="1" ht="15" customHeight="1" x14ac:dyDescent="0.25">
      <c r="A726" s="33" t="s">
        <v>1583</v>
      </c>
      <c r="B726" s="31">
        <v>119</v>
      </c>
      <c r="C726" s="31" t="s">
        <v>1003</v>
      </c>
      <c r="D726" s="31" t="s">
        <v>1003</v>
      </c>
      <c r="E726" s="52" t="s">
        <v>78</v>
      </c>
      <c r="F726" s="38">
        <v>2.9</v>
      </c>
    </row>
    <row r="727" spans="1:6" s="29" customFormat="1" ht="15" customHeight="1" x14ac:dyDescent="0.25">
      <c r="B727" s="31"/>
      <c r="C727" s="31"/>
      <c r="D727" s="31"/>
      <c r="E727" s="38"/>
      <c r="F727" s="38"/>
    </row>
    <row r="728" spans="1:6" s="29" customFormat="1" ht="15" customHeight="1" x14ac:dyDescent="0.25">
      <c r="A728" s="30" t="s">
        <v>1012</v>
      </c>
      <c r="B728" s="31"/>
      <c r="C728" s="31"/>
      <c r="D728" s="31"/>
      <c r="E728" s="38"/>
      <c r="F728" s="38"/>
    </row>
    <row r="729" spans="1:6" s="29" customFormat="1" ht="15" customHeight="1" x14ac:dyDescent="0.25">
      <c r="A729" s="33" t="s">
        <v>1584</v>
      </c>
      <c r="B729" s="31">
        <v>86</v>
      </c>
      <c r="C729" s="34">
        <v>1000</v>
      </c>
      <c r="D729" s="34">
        <v>1000</v>
      </c>
      <c r="E729" s="38" t="s">
        <v>78</v>
      </c>
      <c r="F729" s="38">
        <f>SUM(1000*12)/275000*100</f>
        <v>4.3636363636363642</v>
      </c>
    </row>
    <row r="730" spans="1:6" s="29" customFormat="1" ht="15" customHeight="1" x14ac:dyDescent="0.25">
      <c r="A730" s="33"/>
      <c r="B730" s="31">
        <v>93</v>
      </c>
      <c r="C730" s="31" t="s">
        <v>1243</v>
      </c>
      <c r="D730" s="31" t="s">
        <v>2709</v>
      </c>
      <c r="E730" s="52">
        <f>(1000-925)/925*100</f>
        <v>8.1081081081081088</v>
      </c>
      <c r="F730" s="38">
        <f>(1000*12)/300000*100</f>
        <v>4</v>
      </c>
    </row>
    <row r="731" spans="1:6" s="29" customFormat="1" ht="15" customHeight="1" x14ac:dyDescent="0.25">
      <c r="A731" s="33"/>
      <c r="B731" s="31">
        <v>102</v>
      </c>
      <c r="C731" s="31">
        <v>850</v>
      </c>
      <c r="D731" s="31">
        <v>850</v>
      </c>
      <c r="E731" s="52" t="s">
        <v>78</v>
      </c>
      <c r="F731" s="38">
        <f>SUM(850*12)/326000*100</f>
        <v>3.128834355828221</v>
      </c>
    </row>
    <row r="732" spans="1:6" s="29" customFormat="1" ht="15" customHeight="1" x14ac:dyDescent="0.25">
      <c r="A732" s="33"/>
      <c r="B732" s="31">
        <v>110</v>
      </c>
      <c r="C732" s="34">
        <v>1000</v>
      </c>
      <c r="D732" s="34">
        <v>1000</v>
      </c>
      <c r="E732" s="38" t="s">
        <v>78</v>
      </c>
      <c r="F732" s="38">
        <f>SUM(1000*12)/350000*100</f>
        <v>3.4285714285714288</v>
      </c>
    </row>
    <row r="733" spans="1:6" s="29" customFormat="1" ht="15" customHeight="1" x14ac:dyDescent="0.25">
      <c r="A733" s="33"/>
      <c r="B733" s="31">
        <v>123</v>
      </c>
      <c r="C733" s="34">
        <v>1000</v>
      </c>
      <c r="D733" s="34" t="s">
        <v>2710</v>
      </c>
      <c r="E733" s="52">
        <f>(1075-1000)/1000*100</f>
        <v>7.5</v>
      </c>
      <c r="F733" s="38">
        <f>(1075*12)/360000*100</f>
        <v>3.5833333333333335</v>
      </c>
    </row>
    <row r="734" spans="1:6" s="29" customFormat="1" ht="15" customHeight="1" x14ac:dyDescent="0.25">
      <c r="A734" s="33" t="s">
        <v>1585</v>
      </c>
      <c r="B734" s="31">
        <v>83</v>
      </c>
      <c r="C734" s="34">
        <v>1050</v>
      </c>
      <c r="D734" s="34">
        <v>1050</v>
      </c>
      <c r="E734" s="38" t="s">
        <v>78</v>
      </c>
      <c r="F734" s="38">
        <f>SUM(1050*12)/290000*100</f>
        <v>4.3448275862068968</v>
      </c>
    </row>
    <row r="735" spans="1:6" s="29" customFormat="1" ht="15" customHeight="1" x14ac:dyDescent="0.25">
      <c r="A735" s="33"/>
      <c r="B735" s="31">
        <v>92</v>
      </c>
      <c r="C735" s="34" t="s">
        <v>12</v>
      </c>
      <c r="D735" s="34" t="s">
        <v>2711</v>
      </c>
      <c r="E735" s="38" t="s">
        <v>14</v>
      </c>
      <c r="F735" s="38">
        <f>(1200*12)/350000*100</f>
        <v>4.1142857142857139</v>
      </c>
    </row>
    <row r="736" spans="1:6" s="29" customFormat="1" ht="15" customHeight="1" x14ac:dyDescent="0.25">
      <c r="A736" s="33" t="s">
        <v>1586</v>
      </c>
      <c r="B736" s="31">
        <v>98</v>
      </c>
      <c r="C736" s="31" t="s">
        <v>1587</v>
      </c>
      <c r="D736" s="31" t="s">
        <v>1587</v>
      </c>
      <c r="E736" s="38" t="s">
        <v>78</v>
      </c>
      <c r="F736" s="38">
        <v>3.5</v>
      </c>
    </row>
    <row r="737" spans="1:6" s="29" customFormat="1" ht="15" customHeight="1" x14ac:dyDescent="0.25">
      <c r="A737" s="40"/>
      <c r="B737" s="31">
        <v>101</v>
      </c>
      <c r="C737" s="31" t="s">
        <v>1003</v>
      </c>
      <c r="D737" s="31" t="s">
        <v>1003</v>
      </c>
      <c r="E737" s="38" t="s">
        <v>78</v>
      </c>
      <c r="F737" s="38">
        <v>3.5999999999999996</v>
      </c>
    </row>
    <row r="738" spans="1:6" s="29" customFormat="1" ht="15" customHeight="1" x14ac:dyDescent="0.25">
      <c r="A738" s="40"/>
      <c r="B738" s="31"/>
      <c r="C738" s="31"/>
      <c r="D738" s="31"/>
      <c r="E738" s="38"/>
      <c r="F738" s="38"/>
    </row>
    <row r="739" spans="1:6" s="29" customFormat="1" ht="15" customHeight="1" x14ac:dyDescent="0.25">
      <c r="A739" s="30" t="s">
        <v>1026</v>
      </c>
      <c r="B739" s="31"/>
      <c r="C739" s="31"/>
      <c r="D739" s="31"/>
      <c r="E739" s="38"/>
      <c r="F739" s="38"/>
    </row>
    <row r="740" spans="1:6" s="29" customFormat="1" ht="15" customHeight="1" x14ac:dyDescent="0.25">
      <c r="A740" s="33" t="s">
        <v>1588</v>
      </c>
      <c r="B740" s="31">
        <v>93</v>
      </c>
      <c r="C740" s="31" t="s">
        <v>1288</v>
      </c>
      <c r="D740" s="31" t="s">
        <v>1288</v>
      </c>
      <c r="E740" s="38" t="s">
        <v>78</v>
      </c>
      <c r="F740" s="38">
        <v>4.0999999999999996</v>
      </c>
    </row>
    <row r="741" spans="1:6" s="29" customFormat="1" ht="15" customHeight="1" x14ac:dyDescent="0.25">
      <c r="A741" s="33" t="s">
        <v>1589</v>
      </c>
      <c r="B741" s="31">
        <v>79</v>
      </c>
      <c r="C741" s="31" t="s">
        <v>1590</v>
      </c>
      <c r="D741" s="31" t="s">
        <v>1590</v>
      </c>
      <c r="E741" s="52" t="s">
        <v>78</v>
      </c>
      <c r="F741" s="38">
        <v>4.3</v>
      </c>
    </row>
    <row r="742" spans="1:6" s="29" customFormat="1" ht="15" customHeight="1" x14ac:dyDescent="0.25">
      <c r="A742" s="33"/>
      <c r="B742" s="31">
        <v>91</v>
      </c>
      <c r="C742" s="31" t="s">
        <v>1591</v>
      </c>
      <c r="D742" s="31" t="s">
        <v>1591</v>
      </c>
      <c r="E742" s="52" t="s">
        <v>78</v>
      </c>
      <c r="F742" s="38">
        <v>3.8</v>
      </c>
    </row>
    <row r="743" spans="1:6" s="29" customFormat="1" ht="15" customHeight="1" x14ac:dyDescent="0.25">
      <c r="A743" s="33" t="s">
        <v>1592</v>
      </c>
      <c r="B743" s="31">
        <v>95</v>
      </c>
      <c r="C743" s="31" t="s">
        <v>897</v>
      </c>
      <c r="D743" s="31" t="s">
        <v>897</v>
      </c>
      <c r="E743" s="52" t="s">
        <v>78</v>
      </c>
      <c r="F743" s="38">
        <v>3.1</v>
      </c>
    </row>
    <row r="744" spans="1:6" s="29" customFormat="1" ht="15" customHeight="1" x14ac:dyDescent="0.25">
      <c r="A744" s="33" t="s">
        <v>1593</v>
      </c>
      <c r="B744" s="31">
        <v>88</v>
      </c>
      <c r="C744" s="34">
        <v>1600</v>
      </c>
      <c r="D744" s="34">
        <v>1600</v>
      </c>
      <c r="E744" s="38" t="s">
        <v>78</v>
      </c>
      <c r="F744" s="38">
        <v>4.3</v>
      </c>
    </row>
    <row r="745" spans="1:6" s="29" customFormat="1" ht="15" customHeight="1" x14ac:dyDescent="0.25">
      <c r="A745" s="40"/>
      <c r="B745" s="31"/>
      <c r="C745" s="31"/>
      <c r="D745" s="31"/>
      <c r="E745" s="38"/>
      <c r="F745" s="38"/>
    </row>
    <row r="746" spans="1:6" s="29" customFormat="1" ht="15" customHeight="1" x14ac:dyDescent="0.25">
      <c r="A746" s="30" t="s">
        <v>1091</v>
      </c>
      <c r="B746" s="31"/>
      <c r="C746" s="31"/>
      <c r="D746" s="31"/>
      <c r="E746" s="38"/>
      <c r="F746" s="38"/>
    </row>
    <row r="747" spans="1:6" s="29" customFormat="1" ht="15" customHeight="1" x14ac:dyDescent="0.25">
      <c r="A747" s="33" t="s">
        <v>1594</v>
      </c>
      <c r="B747" s="31">
        <v>50</v>
      </c>
      <c r="C747" s="34" t="s">
        <v>1595</v>
      </c>
      <c r="D747" s="34" t="s">
        <v>1595</v>
      </c>
      <c r="E747" s="38" t="s">
        <v>78</v>
      </c>
      <c r="F747" s="38">
        <f>SUM(1125*12)/300000*100</f>
        <v>4.5</v>
      </c>
    </row>
    <row r="748" spans="1:6" s="29" customFormat="1" ht="15" customHeight="1" x14ac:dyDescent="0.25">
      <c r="A748" s="33"/>
      <c r="B748" s="31">
        <v>62</v>
      </c>
      <c r="C748" s="34" t="s">
        <v>1596</v>
      </c>
      <c r="D748" s="34" t="s">
        <v>2712</v>
      </c>
      <c r="E748" s="52">
        <f>(1325-1200)/1200*100</f>
        <v>10.416666666666668</v>
      </c>
      <c r="F748" s="38">
        <f>(1325*12)/370000*100</f>
        <v>4.2972972972972974</v>
      </c>
    </row>
    <row r="749" spans="1:6" s="29" customFormat="1" ht="15" customHeight="1" x14ac:dyDescent="0.25">
      <c r="A749" s="33"/>
      <c r="B749" s="31">
        <v>80</v>
      </c>
      <c r="C749" s="34" t="s">
        <v>1003</v>
      </c>
      <c r="D749" s="34" t="s">
        <v>1202</v>
      </c>
      <c r="E749" s="52">
        <f>(1450-1350)/1350*100</f>
        <v>7.4074074074074066</v>
      </c>
      <c r="F749" s="38">
        <f>(1450*12)/480000*100</f>
        <v>3.6249999999999996</v>
      </c>
    </row>
    <row r="750" spans="1:6" s="29" customFormat="1" ht="15" customHeight="1" x14ac:dyDescent="0.25">
      <c r="A750" s="33" t="s">
        <v>1597</v>
      </c>
      <c r="B750" s="31">
        <v>94</v>
      </c>
      <c r="C750" s="34" t="s">
        <v>1598</v>
      </c>
      <c r="D750" s="34" t="s">
        <v>967</v>
      </c>
      <c r="E750" s="38" t="s">
        <v>78</v>
      </c>
      <c r="F750" s="38">
        <f>(1450*12)/560000*100</f>
        <v>3.1071428571428572</v>
      </c>
    </row>
    <row r="751" spans="1:6" s="29" customFormat="1" ht="15" customHeight="1" x14ac:dyDescent="0.25">
      <c r="A751" s="33"/>
      <c r="B751" s="31">
        <v>99</v>
      </c>
      <c r="C751" s="34" t="s">
        <v>1599</v>
      </c>
      <c r="D751" s="34" t="s">
        <v>1093</v>
      </c>
      <c r="E751" s="52">
        <f>(1550-1425)/1425*100</f>
        <v>8.7719298245614024</v>
      </c>
      <c r="F751" s="38">
        <f>(1550*12)/610000*100</f>
        <v>3.0491803278688523</v>
      </c>
    </row>
    <row r="752" spans="1:6" s="29" customFormat="1" ht="15" customHeight="1" x14ac:dyDescent="0.25">
      <c r="A752" s="33"/>
      <c r="B752" s="31"/>
      <c r="C752" s="34"/>
      <c r="D752" s="34"/>
      <c r="E752" s="38"/>
      <c r="F752" s="38"/>
    </row>
    <row r="753" spans="1:6" s="89" customFormat="1" ht="15" customHeight="1" x14ac:dyDescent="0.25">
      <c r="A753" s="42" t="s">
        <v>2381</v>
      </c>
      <c r="B753" s="127"/>
      <c r="C753" s="127"/>
      <c r="D753" s="127"/>
      <c r="E753" s="127"/>
      <c r="F753" s="127"/>
    </row>
    <row r="754" spans="1:6" s="89" customFormat="1" ht="15" customHeight="1" x14ac:dyDescent="0.25">
      <c r="A754" s="133" t="s">
        <v>2521</v>
      </c>
      <c r="B754" s="70">
        <v>68</v>
      </c>
      <c r="C754" s="70" t="s">
        <v>1582</v>
      </c>
      <c r="D754" s="70" t="s">
        <v>1003</v>
      </c>
      <c r="E754" s="71">
        <f>(((1350-1300)/1300)*100)</f>
        <v>3.8461538461538463</v>
      </c>
      <c r="F754" s="71">
        <f>((1350*12)/380000*100)</f>
        <v>4.2631578947368425</v>
      </c>
    </row>
    <row r="755" spans="1:6" s="89" customFormat="1" ht="15" customHeight="1" x14ac:dyDescent="0.25">
      <c r="A755" s="133" t="s">
        <v>2522</v>
      </c>
      <c r="B755" s="70">
        <v>98</v>
      </c>
      <c r="C755" s="70" t="s">
        <v>1566</v>
      </c>
      <c r="D755" s="70" t="s">
        <v>1440</v>
      </c>
      <c r="E755" s="71">
        <f>(((1475-1350)/1350)*100)</f>
        <v>9.2592592592592595</v>
      </c>
      <c r="F755" s="71">
        <f>((1475*12)/550000*100)</f>
        <v>3.2181818181818178</v>
      </c>
    </row>
    <row r="756" spans="1:6" s="89" customFormat="1" ht="15" customHeight="1" x14ac:dyDescent="0.25">
      <c r="A756" s="133" t="s">
        <v>2523</v>
      </c>
      <c r="B756" s="70">
        <v>105.07</v>
      </c>
      <c r="C756" s="70" t="s">
        <v>1399</v>
      </c>
      <c r="D756" s="70" t="s">
        <v>2102</v>
      </c>
      <c r="E756" s="71">
        <f>(((1583-1450)/1450)*100)</f>
        <v>9.1724137931034484</v>
      </c>
      <c r="F756" s="71">
        <f>((1583*12)/400000*100)</f>
        <v>4.7489999999999997</v>
      </c>
    </row>
    <row r="757" spans="1:6" s="89" customFormat="1" ht="15" customHeight="1" x14ac:dyDescent="0.25">
      <c r="A757" s="133" t="s">
        <v>2524</v>
      </c>
      <c r="B757" s="70">
        <v>112</v>
      </c>
      <c r="C757" s="70" t="s">
        <v>12</v>
      </c>
      <c r="D757" s="70" t="s">
        <v>1156</v>
      </c>
      <c r="E757" s="70" t="s">
        <v>14</v>
      </c>
      <c r="F757" s="71">
        <f>((1500*12)/380000*100)</f>
        <v>4.7368421052631584</v>
      </c>
    </row>
    <row r="758" spans="1:6" s="89" customFormat="1" ht="15" customHeight="1" x14ac:dyDescent="0.25">
      <c r="A758" s="44"/>
      <c r="B758" s="70"/>
      <c r="C758" s="70"/>
      <c r="D758" s="70"/>
      <c r="E758" s="70"/>
      <c r="F758" s="71"/>
    </row>
    <row r="759" spans="1:6" s="18" customFormat="1" ht="15" customHeight="1" x14ac:dyDescent="0.25">
      <c r="A759" s="15" t="s">
        <v>1881</v>
      </c>
      <c r="B759" s="16"/>
      <c r="C759" s="16"/>
      <c r="D759" s="66"/>
      <c r="E759" s="62"/>
      <c r="F759" s="62"/>
    </row>
    <row r="760" spans="1:6" s="18" customFormat="1" ht="15" customHeight="1" x14ac:dyDescent="0.25">
      <c r="A760" s="19" t="s">
        <v>1948</v>
      </c>
      <c r="B760" s="16">
        <v>98</v>
      </c>
      <c r="C760" s="16" t="s">
        <v>1949</v>
      </c>
      <c r="D760" s="16" t="s">
        <v>864</v>
      </c>
      <c r="E760" s="17">
        <v>4.9000000000000004</v>
      </c>
      <c r="F760" s="17">
        <v>5.8</v>
      </c>
    </row>
  </sheetData>
  <mergeCells count="23">
    <mergeCell ref="A5:A6"/>
    <mergeCell ref="B5:B6"/>
    <mergeCell ref="C5:D5"/>
    <mergeCell ref="E5:E6"/>
    <mergeCell ref="F5:F6"/>
    <mergeCell ref="A8:F8"/>
    <mergeCell ref="A142:F142"/>
    <mergeCell ref="A147:F147"/>
    <mergeCell ref="A171:F171"/>
    <mergeCell ref="A365:F365"/>
    <mergeCell ref="A371:F371"/>
    <mergeCell ref="A385:F385"/>
    <mergeCell ref="A390:F390"/>
    <mergeCell ref="A413:F413"/>
    <mergeCell ref="A475:F475"/>
    <mergeCell ref="A535:F535"/>
    <mergeCell ref="A540:F540"/>
    <mergeCell ref="A683:F683"/>
    <mergeCell ref="A480:F480"/>
    <mergeCell ref="A486:F486"/>
    <mergeCell ref="A494:F494"/>
    <mergeCell ref="A509:F509"/>
    <mergeCell ref="A527:F527"/>
  </mergeCells>
  <phoneticPr fontId="1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00FF"/>
    <outlinePr summaryBelow="0"/>
  </sheetPr>
  <dimension ref="A1:F144"/>
  <sheetViews>
    <sheetView workbookViewId="0">
      <pane ySplit="6" topLeftCell="A7" activePane="bottomLeft" state="frozen"/>
      <selection pane="bottomLeft"/>
    </sheetView>
  </sheetViews>
  <sheetFormatPr defaultRowHeight="15" customHeight="1" x14ac:dyDescent="0.25"/>
  <cols>
    <col min="1" max="1" width="39.5703125" style="89" bestFit="1" customWidth="1"/>
    <col min="2" max="6" width="23.7109375" style="89" customWidth="1"/>
    <col min="7" max="16384" width="9.140625" style="89"/>
  </cols>
  <sheetData>
    <row r="1" spans="1:6" ht="15" customHeight="1" x14ac:dyDescent="0.25">
      <c r="A1" s="118" t="s">
        <v>2784</v>
      </c>
      <c r="B1" s="118"/>
      <c r="C1" s="118"/>
      <c r="D1" s="118"/>
      <c r="E1" s="118"/>
      <c r="F1" s="118"/>
    </row>
    <row r="2" spans="1:6" ht="15" customHeight="1" x14ac:dyDescent="0.25">
      <c r="A2" s="118" t="s">
        <v>2765</v>
      </c>
      <c r="B2" s="119"/>
      <c r="C2" s="119"/>
      <c r="D2" s="119"/>
      <c r="E2" s="119"/>
      <c r="F2" s="119"/>
    </row>
    <row r="3" spans="1:6" ht="15" customHeight="1" x14ac:dyDescent="0.25">
      <c r="A3" s="119" t="s">
        <v>2766</v>
      </c>
      <c r="B3" s="117"/>
      <c r="C3" s="117"/>
      <c r="D3" s="117"/>
      <c r="E3" s="117"/>
      <c r="F3" s="117"/>
    </row>
    <row r="4" spans="1:6" ht="15" customHeight="1" x14ac:dyDescent="0.25">
      <c r="A4" s="117"/>
      <c r="B4" s="117"/>
      <c r="C4" s="117"/>
      <c r="D4" s="117"/>
      <c r="E4" s="117"/>
      <c r="F4" s="117"/>
    </row>
    <row r="5" spans="1:6" ht="39.950000000000003" customHeight="1" x14ac:dyDescent="0.25">
      <c r="A5" s="137" t="s">
        <v>347</v>
      </c>
      <c r="B5" s="137" t="s">
        <v>4</v>
      </c>
      <c r="C5" s="137" t="s">
        <v>5</v>
      </c>
      <c r="D5" s="137" t="s">
        <v>6</v>
      </c>
      <c r="E5" s="137"/>
      <c r="F5" s="137" t="s">
        <v>7</v>
      </c>
    </row>
    <row r="6" spans="1:6" ht="39.950000000000003" customHeight="1" x14ac:dyDescent="0.25">
      <c r="A6" s="137"/>
      <c r="B6" s="137"/>
      <c r="C6" s="137"/>
      <c r="D6" s="120" t="s">
        <v>834</v>
      </c>
      <c r="E6" s="120" t="s">
        <v>835</v>
      </c>
      <c r="F6" s="137"/>
    </row>
    <row r="7" spans="1:6" ht="15" customHeight="1" x14ac:dyDescent="0.25">
      <c r="A7" s="90"/>
      <c r="B7" s="91"/>
      <c r="C7" s="91"/>
      <c r="D7" s="91"/>
      <c r="E7" s="91"/>
      <c r="F7" s="91"/>
    </row>
    <row r="8" spans="1:6" ht="15" customHeight="1" x14ac:dyDescent="0.25">
      <c r="A8" s="140" t="s">
        <v>348</v>
      </c>
      <c r="B8" s="140"/>
      <c r="C8" s="140"/>
      <c r="D8" s="140"/>
      <c r="E8" s="140"/>
      <c r="F8" s="140"/>
    </row>
    <row r="9" spans="1:6" ht="15" customHeight="1" x14ac:dyDescent="0.25">
      <c r="A9" s="90"/>
      <c r="B9" s="91"/>
      <c r="C9" s="91"/>
      <c r="D9" s="91"/>
      <c r="E9" s="91"/>
      <c r="F9" s="91"/>
    </row>
    <row r="10" spans="1:6" ht="15" customHeight="1" x14ac:dyDescent="0.25">
      <c r="A10" s="96" t="s">
        <v>349</v>
      </c>
      <c r="B10" s="91"/>
      <c r="C10" s="91"/>
      <c r="D10" s="91"/>
      <c r="E10" s="91"/>
      <c r="F10" s="91"/>
    </row>
    <row r="11" spans="1:6" ht="15" customHeight="1" x14ac:dyDescent="0.25">
      <c r="A11" s="96" t="s">
        <v>862</v>
      </c>
      <c r="B11" s="91"/>
      <c r="C11" s="91"/>
      <c r="D11" s="91"/>
      <c r="E11" s="91"/>
      <c r="F11" s="91"/>
    </row>
    <row r="12" spans="1:6" ht="15" customHeight="1" x14ac:dyDescent="0.25">
      <c r="A12" s="123" t="s">
        <v>866</v>
      </c>
      <c r="B12" s="98" t="s">
        <v>11</v>
      </c>
      <c r="C12" s="98" t="s">
        <v>11</v>
      </c>
      <c r="D12" s="98" t="s">
        <v>12</v>
      </c>
      <c r="E12" s="98" t="s">
        <v>145</v>
      </c>
      <c r="F12" s="98" t="s">
        <v>14</v>
      </c>
    </row>
    <row r="13" spans="1:6" ht="15" customHeight="1" x14ac:dyDescent="0.25">
      <c r="A13" s="90"/>
      <c r="B13" s="91"/>
      <c r="C13" s="91"/>
      <c r="D13" s="91"/>
      <c r="E13" s="91"/>
      <c r="F13" s="91"/>
    </row>
    <row r="14" spans="1:6" ht="15" customHeight="1" x14ac:dyDescent="0.25">
      <c r="A14" s="140" t="s">
        <v>350</v>
      </c>
      <c r="B14" s="140"/>
      <c r="C14" s="140"/>
      <c r="D14" s="140"/>
      <c r="E14" s="140"/>
      <c r="F14" s="140"/>
    </row>
    <row r="15" spans="1:6" ht="15" customHeight="1" x14ac:dyDescent="0.25">
      <c r="A15" s="90"/>
      <c r="B15" s="91"/>
      <c r="C15" s="91"/>
      <c r="D15" s="91"/>
      <c r="E15" s="91"/>
      <c r="F15" s="91"/>
    </row>
    <row r="16" spans="1:6" ht="15" customHeight="1" x14ac:dyDescent="0.25">
      <c r="A16" s="96" t="s">
        <v>349</v>
      </c>
      <c r="B16" s="91"/>
      <c r="C16" s="91"/>
      <c r="D16" s="91"/>
      <c r="E16" s="91"/>
      <c r="F16" s="91"/>
    </row>
    <row r="17" spans="1:6" ht="15" customHeight="1" x14ac:dyDescent="0.25">
      <c r="A17" s="96" t="s">
        <v>1121</v>
      </c>
      <c r="B17" s="91"/>
      <c r="C17" s="91"/>
      <c r="D17" s="91"/>
      <c r="E17" s="91"/>
      <c r="F17" s="91"/>
    </row>
    <row r="18" spans="1:6" ht="15" customHeight="1" x14ac:dyDescent="0.25">
      <c r="A18" s="121" t="s">
        <v>2284</v>
      </c>
      <c r="B18" s="98" t="s">
        <v>351</v>
      </c>
      <c r="C18" s="98" t="s">
        <v>352</v>
      </c>
      <c r="D18" s="98" t="s">
        <v>12</v>
      </c>
      <c r="E18" s="98" t="s">
        <v>353</v>
      </c>
      <c r="F18" s="98" t="s">
        <v>14</v>
      </c>
    </row>
    <row r="19" spans="1:6" ht="15" customHeight="1" x14ac:dyDescent="0.25">
      <c r="A19" s="88"/>
      <c r="B19" s="91"/>
      <c r="C19" s="91"/>
      <c r="D19" s="91"/>
      <c r="E19" s="91"/>
      <c r="F19" s="91"/>
    </row>
    <row r="20" spans="1:6" ht="15" customHeight="1" x14ac:dyDescent="0.25">
      <c r="A20" s="88" t="s">
        <v>1895</v>
      </c>
      <c r="B20" s="93"/>
      <c r="C20" s="93"/>
      <c r="D20" s="93"/>
      <c r="E20" s="93"/>
      <c r="F20" s="93"/>
    </row>
    <row r="21" spans="1:6" ht="15" customHeight="1" x14ac:dyDescent="0.25">
      <c r="A21" s="121" t="s">
        <v>1968</v>
      </c>
      <c r="B21" s="95" t="s">
        <v>384</v>
      </c>
      <c r="C21" s="95" t="s">
        <v>1950</v>
      </c>
      <c r="D21" s="95" t="s">
        <v>155</v>
      </c>
      <c r="E21" s="95" t="s">
        <v>95</v>
      </c>
      <c r="F21" s="95" t="s">
        <v>78</v>
      </c>
    </row>
    <row r="22" spans="1:6" ht="15" customHeight="1" x14ac:dyDescent="0.25">
      <c r="A22" s="121" t="s">
        <v>2285</v>
      </c>
      <c r="B22" s="95" t="s">
        <v>1951</v>
      </c>
      <c r="C22" s="95" t="s">
        <v>1837</v>
      </c>
      <c r="D22" s="95" t="s">
        <v>1952</v>
      </c>
      <c r="E22" s="95" t="s">
        <v>1953</v>
      </c>
      <c r="F22" s="28">
        <v>7.5</v>
      </c>
    </row>
    <row r="23" spans="1:6" ht="15" customHeight="1" x14ac:dyDescent="0.25">
      <c r="A23" s="121" t="s">
        <v>1979</v>
      </c>
      <c r="B23" s="95" t="s">
        <v>60</v>
      </c>
      <c r="C23" s="95" t="s">
        <v>1954</v>
      </c>
      <c r="D23" s="95" t="s">
        <v>12</v>
      </c>
      <c r="E23" s="95" t="s">
        <v>97</v>
      </c>
      <c r="F23" s="95" t="s">
        <v>14</v>
      </c>
    </row>
    <row r="24" spans="1:6" ht="15" customHeight="1" x14ac:dyDescent="0.25">
      <c r="A24" s="88"/>
      <c r="B24" s="93"/>
      <c r="C24" s="93"/>
      <c r="D24" s="93"/>
      <c r="E24" s="93"/>
      <c r="F24" s="93"/>
    </row>
    <row r="25" spans="1:6" ht="15" customHeight="1" x14ac:dyDescent="0.25">
      <c r="A25" s="88" t="s">
        <v>1905</v>
      </c>
      <c r="B25" s="93"/>
      <c r="C25" s="93"/>
      <c r="D25" s="93"/>
      <c r="E25" s="93"/>
      <c r="F25" s="93"/>
    </row>
    <row r="26" spans="1:6" ht="15" customHeight="1" x14ac:dyDescent="0.25">
      <c r="A26" s="121" t="s">
        <v>1987</v>
      </c>
      <c r="B26" s="95" t="s">
        <v>103</v>
      </c>
      <c r="C26" s="95" t="s">
        <v>355</v>
      </c>
      <c r="D26" s="95" t="s">
        <v>12</v>
      </c>
      <c r="E26" s="95" t="s">
        <v>1955</v>
      </c>
      <c r="F26" s="95" t="s">
        <v>14</v>
      </c>
    </row>
    <row r="27" spans="1:6" ht="15" customHeight="1" x14ac:dyDescent="0.25">
      <c r="A27" s="87"/>
      <c r="B27" s="95"/>
      <c r="C27" s="95"/>
      <c r="D27" s="95"/>
      <c r="E27" s="95"/>
      <c r="F27" s="95"/>
    </row>
    <row r="28" spans="1:6" ht="15" customHeight="1" x14ac:dyDescent="0.25">
      <c r="A28" s="96" t="s">
        <v>354</v>
      </c>
      <c r="B28" s="91"/>
      <c r="C28" s="91"/>
      <c r="D28" s="91"/>
      <c r="E28" s="91"/>
      <c r="F28" s="91"/>
    </row>
    <row r="29" spans="1:6" ht="15" customHeight="1" x14ac:dyDescent="0.25">
      <c r="A29" s="96" t="s">
        <v>836</v>
      </c>
      <c r="B29" s="91"/>
      <c r="C29" s="91"/>
      <c r="D29" s="91"/>
      <c r="E29" s="91"/>
      <c r="F29" s="91"/>
    </row>
    <row r="30" spans="1:6" ht="15" customHeight="1" x14ac:dyDescent="0.25">
      <c r="A30" s="121" t="s">
        <v>841</v>
      </c>
      <c r="B30" s="98" t="s">
        <v>355</v>
      </c>
      <c r="C30" s="98" t="s">
        <v>355</v>
      </c>
      <c r="D30" s="98" t="s">
        <v>356</v>
      </c>
      <c r="E30" s="98" t="s">
        <v>357</v>
      </c>
      <c r="F30" s="98" t="s">
        <v>358</v>
      </c>
    </row>
    <row r="31" spans="1:6" ht="15" customHeight="1" x14ac:dyDescent="0.25">
      <c r="A31" s="88"/>
      <c r="B31" s="91"/>
      <c r="C31" s="91"/>
      <c r="D31" s="91"/>
      <c r="E31" s="91"/>
      <c r="F31" s="91"/>
    </row>
    <row r="32" spans="1:6" ht="15" customHeight="1" x14ac:dyDescent="0.25">
      <c r="A32" s="88" t="s">
        <v>867</v>
      </c>
      <c r="B32" s="91"/>
      <c r="C32" s="91"/>
      <c r="D32" s="91"/>
      <c r="E32" s="91"/>
      <c r="F32" s="91"/>
    </row>
    <row r="33" spans="1:6" ht="15" customHeight="1" x14ac:dyDescent="0.25">
      <c r="A33" s="121" t="s">
        <v>884</v>
      </c>
      <c r="B33" s="98" t="s">
        <v>91</v>
      </c>
      <c r="C33" s="98" t="s">
        <v>359</v>
      </c>
      <c r="D33" s="98" t="s">
        <v>12</v>
      </c>
      <c r="E33" s="98" t="s">
        <v>164</v>
      </c>
      <c r="F33" s="98" t="s">
        <v>14</v>
      </c>
    </row>
    <row r="34" spans="1:6" ht="15" customHeight="1" x14ac:dyDescent="0.25">
      <c r="A34" s="121" t="s">
        <v>2286</v>
      </c>
      <c r="B34" s="98" t="s">
        <v>360</v>
      </c>
      <c r="C34" s="98" t="s">
        <v>361</v>
      </c>
      <c r="D34" s="98" t="s">
        <v>362</v>
      </c>
      <c r="E34" s="98" t="s">
        <v>363</v>
      </c>
      <c r="F34" s="98" t="s">
        <v>78</v>
      </c>
    </row>
    <row r="35" spans="1:6" ht="15" customHeight="1" x14ac:dyDescent="0.25">
      <c r="A35" s="88"/>
      <c r="B35" s="91"/>
      <c r="C35" s="91"/>
      <c r="D35" s="91"/>
      <c r="E35" s="91"/>
      <c r="F35" s="91"/>
    </row>
    <row r="36" spans="1:6" ht="15" customHeight="1" x14ac:dyDescent="0.25">
      <c r="A36" s="88" t="s">
        <v>1008</v>
      </c>
      <c r="B36" s="91"/>
      <c r="C36" s="91"/>
      <c r="D36" s="91"/>
      <c r="E36" s="91"/>
      <c r="F36" s="91"/>
    </row>
    <row r="37" spans="1:6" ht="15" customHeight="1" x14ac:dyDescent="0.25">
      <c r="A37" s="121" t="s">
        <v>2287</v>
      </c>
      <c r="B37" s="98" t="s">
        <v>351</v>
      </c>
      <c r="C37" s="98" t="s">
        <v>173</v>
      </c>
      <c r="D37" s="98" t="s">
        <v>296</v>
      </c>
      <c r="E37" s="98" t="s">
        <v>156</v>
      </c>
      <c r="F37" s="98" t="s">
        <v>71</v>
      </c>
    </row>
    <row r="38" spans="1:6" ht="15" customHeight="1" x14ac:dyDescent="0.25">
      <c r="A38" s="88"/>
      <c r="B38" s="91"/>
      <c r="C38" s="91"/>
      <c r="D38" s="91"/>
      <c r="E38" s="91"/>
      <c r="F38" s="91"/>
    </row>
    <row r="39" spans="1:6" s="100" customFormat="1" ht="15" customHeight="1" x14ac:dyDescent="0.25">
      <c r="A39" s="94" t="s">
        <v>2381</v>
      </c>
      <c r="B39" s="99"/>
      <c r="C39" s="99"/>
      <c r="D39" s="99"/>
      <c r="E39" s="99"/>
      <c r="F39" s="99"/>
    </row>
    <row r="40" spans="1:6" s="100" customFormat="1" ht="15" customHeight="1" x14ac:dyDescent="0.25">
      <c r="A40" s="121" t="s">
        <v>2525</v>
      </c>
      <c r="B40" s="95" t="s">
        <v>90</v>
      </c>
      <c r="C40" s="95" t="s">
        <v>2526</v>
      </c>
      <c r="D40" s="95" t="s">
        <v>12</v>
      </c>
      <c r="E40" s="95" t="s">
        <v>2527</v>
      </c>
      <c r="F40" s="95" t="s">
        <v>14</v>
      </c>
    </row>
    <row r="41" spans="1:6" s="100" customFormat="1" ht="15" customHeight="1" x14ac:dyDescent="0.25">
      <c r="A41" s="121" t="s">
        <v>2528</v>
      </c>
      <c r="B41" s="95" t="s">
        <v>144</v>
      </c>
      <c r="C41" s="95" t="s">
        <v>27</v>
      </c>
      <c r="D41" s="95" t="s">
        <v>12</v>
      </c>
      <c r="E41" s="95" t="s">
        <v>2529</v>
      </c>
      <c r="F41" s="95" t="s">
        <v>14</v>
      </c>
    </row>
    <row r="42" spans="1:6" s="100" customFormat="1" ht="15" customHeight="1" x14ac:dyDescent="0.25">
      <c r="A42" s="121" t="s">
        <v>2530</v>
      </c>
      <c r="B42" s="95" t="s">
        <v>144</v>
      </c>
      <c r="C42" s="95" t="s">
        <v>27</v>
      </c>
      <c r="D42" s="95" t="s">
        <v>2529</v>
      </c>
      <c r="E42" s="95" t="s">
        <v>2529</v>
      </c>
      <c r="F42" s="95" t="s">
        <v>78</v>
      </c>
    </row>
    <row r="43" spans="1:6" s="100" customFormat="1" ht="15" customHeight="1" x14ac:dyDescent="0.25">
      <c r="A43" s="94"/>
      <c r="B43" s="99"/>
      <c r="C43" s="99"/>
      <c r="D43" s="99"/>
      <c r="E43" s="99"/>
      <c r="F43" s="99"/>
    </row>
    <row r="44" spans="1:6" ht="15" customHeight="1" x14ac:dyDescent="0.25">
      <c r="A44" s="88" t="s">
        <v>1905</v>
      </c>
      <c r="B44" s="93"/>
      <c r="C44" s="93"/>
      <c r="D44" s="93"/>
      <c r="E44" s="93"/>
      <c r="F44" s="93"/>
    </row>
    <row r="45" spans="1:6" ht="15" customHeight="1" x14ac:dyDescent="0.25">
      <c r="A45" s="121" t="s">
        <v>1993</v>
      </c>
      <c r="B45" s="95" t="s">
        <v>384</v>
      </c>
      <c r="C45" s="95" t="s">
        <v>1956</v>
      </c>
      <c r="D45" s="95" t="s">
        <v>12</v>
      </c>
      <c r="E45" s="95" t="s">
        <v>310</v>
      </c>
      <c r="F45" s="95" t="s">
        <v>14</v>
      </c>
    </row>
    <row r="46" spans="1:6" ht="15" customHeight="1" x14ac:dyDescent="0.25">
      <c r="A46" s="88"/>
      <c r="B46" s="93"/>
      <c r="C46" s="93"/>
      <c r="D46" s="93"/>
      <c r="E46" s="93"/>
      <c r="F46" s="93"/>
    </row>
    <row r="47" spans="1:6" ht="15" customHeight="1" x14ac:dyDescent="0.25">
      <c r="A47" s="88" t="s">
        <v>1881</v>
      </c>
      <c r="B47" s="93"/>
      <c r="C47" s="93"/>
      <c r="D47" s="93"/>
      <c r="E47" s="93"/>
      <c r="F47" s="93"/>
    </row>
    <row r="48" spans="1:6" ht="15" customHeight="1" x14ac:dyDescent="0.25">
      <c r="A48" s="121" t="s">
        <v>2040</v>
      </c>
      <c r="B48" s="95" t="s">
        <v>41</v>
      </c>
      <c r="C48" s="95" t="s">
        <v>1954</v>
      </c>
      <c r="D48" s="95" t="s">
        <v>12</v>
      </c>
      <c r="E48" s="95" t="s">
        <v>1957</v>
      </c>
      <c r="F48" s="95" t="s">
        <v>14</v>
      </c>
    </row>
    <row r="49" spans="1:6" ht="15" customHeight="1" x14ac:dyDescent="0.25">
      <c r="A49" s="87"/>
      <c r="B49" s="95"/>
      <c r="C49" s="95"/>
      <c r="D49" s="95"/>
      <c r="E49" s="95"/>
      <c r="F49" s="95"/>
    </row>
    <row r="50" spans="1:6" s="100" customFormat="1" ht="15" customHeight="1" x14ac:dyDescent="0.25">
      <c r="A50" s="94" t="s">
        <v>381</v>
      </c>
      <c r="B50" s="99"/>
      <c r="C50" s="99"/>
      <c r="D50" s="99"/>
      <c r="E50" s="99"/>
      <c r="F50" s="99"/>
    </row>
    <row r="51" spans="1:6" s="100" customFormat="1" ht="15" customHeight="1" x14ac:dyDescent="0.25">
      <c r="A51" s="94" t="s">
        <v>2381</v>
      </c>
      <c r="B51" s="99"/>
      <c r="C51" s="99"/>
      <c r="D51" s="99"/>
      <c r="E51" s="99"/>
      <c r="F51" s="99"/>
    </row>
    <row r="52" spans="1:6" s="100" customFormat="1" ht="15" customHeight="1" x14ac:dyDescent="0.25">
      <c r="A52" s="123" t="s">
        <v>2531</v>
      </c>
      <c r="B52" s="95" t="s">
        <v>1877</v>
      </c>
      <c r="C52" s="95" t="s">
        <v>2532</v>
      </c>
      <c r="D52" s="95" t="s">
        <v>327</v>
      </c>
      <c r="E52" s="95" t="s">
        <v>2533</v>
      </c>
      <c r="F52" s="95" t="s">
        <v>331</v>
      </c>
    </row>
    <row r="53" spans="1:6" s="100" customFormat="1" ht="15" customHeight="1" x14ac:dyDescent="0.25">
      <c r="A53" s="94"/>
      <c r="B53" s="99"/>
      <c r="C53" s="99"/>
      <c r="D53" s="99"/>
      <c r="E53" s="99"/>
      <c r="F53" s="99"/>
    </row>
    <row r="54" spans="1:6" ht="15" customHeight="1" x14ac:dyDescent="0.25">
      <c r="A54" s="96" t="s">
        <v>364</v>
      </c>
      <c r="B54" s="91"/>
      <c r="C54" s="91"/>
      <c r="D54" s="91"/>
      <c r="E54" s="91"/>
      <c r="F54" s="91"/>
    </row>
    <row r="55" spans="1:6" ht="15" customHeight="1" x14ac:dyDescent="0.25">
      <c r="A55" s="96" t="s">
        <v>867</v>
      </c>
      <c r="B55" s="91"/>
      <c r="C55" s="91"/>
      <c r="D55" s="91"/>
      <c r="E55" s="91"/>
      <c r="F55" s="91"/>
    </row>
    <row r="56" spans="1:6" ht="15" customHeight="1" x14ac:dyDescent="0.25">
      <c r="A56" s="123" t="s">
        <v>1291</v>
      </c>
      <c r="B56" s="98" t="s">
        <v>57</v>
      </c>
      <c r="C56" s="98" t="s">
        <v>56</v>
      </c>
      <c r="D56" s="98" t="s">
        <v>12</v>
      </c>
      <c r="E56" s="98" t="s">
        <v>53</v>
      </c>
      <c r="F56" s="98" t="s">
        <v>14</v>
      </c>
    </row>
    <row r="57" spans="1:6" ht="15" customHeight="1" x14ac:dyDescent="0.25">
      <c r="A57" s="96"/>
      <c r="B57" s="91"/>
      <c r="C57" s="91"/>
      <c r="D57" s="91"/>
      <c r="E57" s="91"/>
      <c r="F57" s="91"/>
    </row>
    <row r="58" spans="1:6" ht="15" customHeight="1" x14ac:dyDescent="0.25">
      <c r="A58" s="140" t="s">
        <v>365</v>
      </c>
      <c r="B58" s="140"/>
      <c r="C58" s="140"/>
      <c r="D58" s="140"/>
      <c r="E58" s="140"/>
      <c r="F58" s="140"/>
    </row>
    <row r="59" spans="1:6" ht="15" customHeight="1" x14ac:dyDescent="0.25">
      <c r="A59" s="90"/>
      <c r="B59" s="91"/>
      <c r="C59" s="91"/>
      <c r="D59" s="91"/>
      <c r="E59" s="91"/>
      <c r="F59" s="91"/>
    </row>
    <row r="60" spans="1:6" ht="15" customHeight="1" x14ac:dyDescent="0.25">
      <c r="A60" s="96" t="s">
        <v>349</v>
      </c>
      <c r="B60" s="91"/>
      <c r="C60" s="91"/>
      <c r="D60" s="91"/>
      <c r="E60" s="91"/>
      <c r="F60" s="91"/>
    </row>
    <row r="61" spans="1:6" ht="15" customHeight="1" x14ac:dyDescent="0.25">
      <c r="A61" s="88" t="s">
        <v>855</v>
      </c>
      <c r="B61" s="91"/>
      <c r="C61" s="91"/>
      <c r="D61" s="91"/>
      <c r="E61" s="91"/>
      <c r="F61" s="91"/>
    </row>
    <row r="62" spans="1:6" ht="15" customHeight="1" x14ac:dyDescent="0.25">
      <c r="A62" s="121" t="s">
        <v>2288</v>
      </c>
      <c r="B62" s="98" t="s">
        <v>25</v>
      </c>
      <c r="C62" s="98" t="s">
        <v>366</v>
      </c>
      <c r="D62" s="98" t="s">
        <v>12</v>
      </c>
      <c r="E62" s="98" t="s">
        <v>164</v>
      </c>
      <c r="F62" s="98" t="s">
        <v>14</v>
      </c>
    </row>
    <row r="63" spans="1:6" ht="15" customHeight="1" x14ac:dyDescent="0.25">
      <c r="A63" s="121" t="s">
        <v>2289</v>
      </c>
      <c r="B63" s="98" t="s">
        <v>367</v>
      </c>
      <c r="C63" s="98" t="s">
        <v>368</v>
      </c>
      <c r="D63" s="98" t="s">
        <v>12</v>
      </c>
      <c r="E63" s="98" t="s">
        <v>369</v>
      </c>
      <c r="F63" s="98" t="s">
        <v>14</v>
      </c>
    </row>
    <row r="64" spans="1:6" ht="15" customHeight="1" x14ac:dyDescent="0.25">
      <c r="A64" s="96"/>
      <c r="B64" s="91"/>
      <c r="C64" s="91"/>
      <c r="D64" s="91"/>
      <c r="E64" s="91"/>
      <c r="F64" s="91"/>
    </row>
    <row r="65" spans="1:6" s="100" customFormat="1" ht="15" customHeight="1" x14ac:dyDescent="0.25">
      <c r="A65" s="94" t="s">
        <v>381</v>
      </c>
      <c r="B65" s="99"/>
      <c r="C65" s="99"/>
      <c r="D65" s="99"/>
      <c r="E65" s="99"/>
      <c r="F65" s="99"/>
    </row>
    <row r="66" spans="1:6" s="100" customFormat="1" ht="15" customHeight="1" x14ac:dyDescent="0.25">
      <c r="A66" s="94" t="s">
        <v>2381</v>
      </c>
      <c r="B66" s="99"/>
      <c r="C66" s="99"/>
      <c r="D66" s="99"/>
      <c r="E66" s="99"/>
      <c r="F66" s="99"/>
    </row>
    <row r="67" spans="1:6" s="100" customFormat="1" ht="15" customHeight="1" x14ac:dyDescent="0.25">
      <c r="A67" s="123" t="s">
        <v>2534</v>
      </c>
      <c r="B67" s="95" t="s">
        <v>11</v>
      </c>
      <c r="C67" s="95" t="s">
        <v>2535</v>
      </c>
      <c r="D67" s="95" t="s">
        <v>1953</v>
      </c>
      <c r="E67" s="95" t="s">
        <v>151</v>
      </c>
      <c r="F67" s="95" t="s">
        <v>2536</v>
      </c>
    </row>
    <row r="68" spans="1:6" s="100" customFormat="1" ht="15" customHeight="1" x14ac:dyDescent="0.25">
      <c r="A68" s="94"/>
      <c r="B68" s="99"/>
      <c r="C68" s="99"/>
      <c r="D68" s="99"/>
      <c r="E68" s="99"/>
      <c r="F68" s="99"/>
    </row>
    <row r="69" spans="1:6" ht="15" customHeight="1" x14ac:dyDescent="0.25">
      <c r="A69" s="96" t="s">
        <v>364</v>
      </c>
      <c r="B69" s="91"/>
      <c r="C69" s="91"/>
      <c r="D69" s="91"/>
      <c r="E69" s="91"/>
      <c r="F69" s="91"/>
    </row>
    <row r="70" spans="1:6" ht="15" customHeight="1" x14ac:dyDescent="0.25">
      <c r="A70" s="96" t="s">
        <v>1026</v>
      </c>
      <c r="B70" s="91"/>
      <c r="C70" s="91"/>
      <c r="D70" s="91"/>
      <c r="E70" s="91"/>
      <c r="F70" s="91"/>
    </row>
    <row r="71" spans="1:6" ht="15" customHeight="1" x14ac:dyDescent="0.25">
      <c r="A71" s="121" t="s">
        <v>1158</v>
      </c>
      <c r="B71" s="98" t="s">
        <v>241</v>
      </c>
      <c r="C71" s="98" t="s">
        <v>370</v>
      </c>
      <c r="D71" s="98" t="s">
        <v>12</v>
      </c>
      <c r="E71" s="98" t="s">
        <v>162</v>
      </c>
      <c r="F71" s="98" t="s">
        <v>14</v>
      </c>
    </row>
    <row r="72" spans="1:6" ht="15" customHeight="1" x14ac:dyDescent="0.25">
      <c r="A72" s="90"/>
      <c r="B72" s="91"/>
      <c r="C72" s="91"/>
      <c r="D72" s="91"/>
      <c r="E72" s="91"/>
      <c r="F72" s="91"/>
    </row>
    <row r="73" spans="1:6" ht="15" customHeight="1" x14ac:dyDescent="0.25">
      <c r="A73" s="140" t="s">
        <v>371</v>
      </c>
      <c r="B73" s="140"/>
      <c r="C73" s="140"/>
      <c r="D73" s="140"/>
      <c r="E73" s="140"/>
      <c r="F73" s="140"/>
    </row>
    <row r="74" spans="1:6" ht="15" customHeight="1" x14ac:dyDescent="0.25">
      <c r="A74" s="90"/>
      <c r="B74" s="91"/>
      <c r="C74" s="91"/>
      <c r="D74" s="91"/>
      <c r="E74" s="91"/>
      <c r="F74" s="91"/>
    </row>
    <row r="75" spans="1:6" ht="15" customHeight="1" x14ac:dyDescent="0.25">
      <c r="A75" s="96" t="s">
        <v>349</v>
      </c>
      <c r="B75" s="91"/>
      <c r="C75" s="91"/>
      <c r="D75" s="91"/>
      <c r="E75" s="91"/>
      <c r="F75" s="91"/>
    </row>
    <row r="76" spans="1:6" ht="15" customHeight="1" x14ac:dyDescent="0.25">
      <c r="A76" s="96" t="s">
        <v>867</v>
      </c>
      <c r="B76" s="91"/>
      <c r="C76" s="91"/>
      <c r="D76" s="91"/>
      <c r="E76" s="91"/>
      <c r="F76" s="91"/>
    </row>
    <row r="77" spans="1:6" ht="15" customHeight="1" x14ac:dyDescent="0.25">
      <c r="A77" s="122" t="s">
        <v>2290</v>
      </c>
      <c r="B77" s="98" t="s">
        <v>372</v>
      </c>
      <c r="C77" s="98" t="s">
        <v>373</v>
      </c>
      <c r="D77" s="98" t="s">
        <v>12</v>
      </c>
      <c r="E77" s="98" t="s">
        <v>374</v>
      </c>
      <c r="F77" s="98" t="s">
        <v>14</v>
      </c>
    </row>
    <row r="78" spans="1:6" ht="15" customHeight="1" x14ac:dyDescent="0.25">
      <c r="A78" s="90"/>
      <c r="B78" s="91"/>
      <c r="C78" s="91"/>
      <c r="D78" s="91"/>
      <c r="E78" s="91"/>
      <c r="F78" s="91"/>
    </row>
    <row r="79" spans="1:6" ht="15" customHeight="1" x14ac:dyDescent="0.25">
      <c r="A79" s="140" t="s">
        <v>375</v>
      </c>
      <c r="B79" s="140"/>
      <c r="C79" s="140"/>
      <c r="D79" s="140"/>
      <c r="E79" s="140"/>
      <c r="F79" s="140"/>
    </row>
    <row r="80" spans="1:6" ht="15" customHeight="1" x14ac:dyDescent="0.25">
      <c r="A80" s="90"/>
      <c r="B80" s="91"/>
      <c r="C80" s="91"/>
      <c r="D80" s="91"/>
      <c r="E80" s="91"/>
      <c r="F80" s="91"/>
    </row>
    <row r="81" spans="1:6" ht="15" customHeight="1" x14ac:dyDescent="0.25">
      <c r="A81" s="96" t="s">
        <v>364</v>
      </c>
      <c r="B81" s="91"/>
      <c r="C81" s="91"/>
      <c r="D81" s="91"/>
      <c r="E81" s="91"/>
      <c r="F81" s="91"/>
    </row>
    <row r="82" spans="1:6" ht="15" customHeight="1" x14ac:dyDescent="0.25">
      <c r="A82" s="96" t="s">
        <v>1126</v>
      </c>
      <c r="B82" s="91"/>
      <c r="C82" s="91"/>
      <c r="D82" s="91"/>
      <c r="E82" s="91"/>
      <c r="F82" s="91"/>
    </row>
    <row r="83" spans="1:6" ht="15" customHeight="1" x14ac:dyDescent="0.25">
      <c r="A83" s="122" t="s">
        <v>2291</v>
      </c>
      <c r="B83" s="98" t="s">
        <v>376</v>
      </c>
      <c r="C83" s="98" t="s">
        <v>377</v>
      </c>
      <c r="D83" s="98" t="s">
        <v>12</v>
      </c>
      <c r="E83" s="98" t="s">
        <v>378</v>
      </c>
      <c r="F83" s="98" t="s">
        <v>14</v>
      </c>
    </row>
    <row r="84" spans="1:6" ht="15" customHeight="1" x14ac:dyDescent="0.25">
      <c r="A84" s="90"/>
      <c r="B84" s="91"/>
      <c r="C84" s="91"/>
      <c r="D84" s="91"/>
      <c r="E84" s="91"/>
      <c r="F84" s="91"/>
    </row>
    <row r="85" spans="1:6" ht="15" customHeight="1" x14ac:dyDescent="0.25">
      <c r="A85" s="140" t="s">
        <v>379</v>
      </c>
      <c r="B85" s="140"/>
      <c r="C85" s="140"/>
      <c r="D85" s="140"/>
      <c r="E85" s="140"/>
      <c r="F85" s="140"/>
    </row>
    <row r="86" spans="1:6" ht="15" customHeight="1" x14ac:dyDescent="0.25">
      <c r="A86" s="90"/>
      <c r="B86" s="91"/>
      <c r="C86" s="91"/>
      <c r="D86" s="91"/>
      <c r="E86" s="91"/>
      <c r="F86" s="91"/>
    </row>
    <row r="87" spans="1:6" s="100" customFormat="1" ht="15" customHeight="1" x14ac:dyDescent="0.25">
      <c r="A87" s="94" t="s">
        <v>349</v>
      </c>
      <c r="B87" s="99"/>
      <c r="C87" s="99"/>
      <c r="D87" s="99"/>
      <c r="E87" s="99"/>
      <c r="F87" s="99"/>
    </row>
    <row r="88" spans="1:6" s="100" customFormat="1" ht="15" customHeight="1" x14ac:dyDescent="0.25">
      <c r="A88" s="94" t="s">
        <v>2381</v>
      </c>
      <c r="B88" s="99"/>
      <c r="C88" s="99"/>
      <c r="D88" s="99"/>
      <c r="E88" s="99"/>
      <c r="F88" s="99"/>
    </row>
    <row r="89" spans="1:6" s="100" customFormat="1" ht="15" customHeight="1" x14ac:dyDescent="0.25">
      <c r="A89" s="121" t="s">
        <v>2537</v>
      </c>
      <c r="B89" s="95" t="s">
        <v>360</v>
      </c>
      <c r="C89" s="95" t="s">
        <v>360</v>
      </c>
      <c r="D89" s="95" t="s">
        <v>12</v>
      </c>
      <c r="E89" s="95" t="s">
        <v>2538</v>
      </c>
      <c r="F89" s="95" t="s">
        <v>14</v>
      </c>
    </row>
    <row r="90" spans="1:6" s="100" customFormat="1" ht="15" customHeight="1" x14ac:dyDescent="0.25">
      <c r="A90" s="121" t="s">
        <v>2507</v>
      </c>
      <c r="B90" s="95" t="s">
        <v>322</v>
      </c>
      <c r="C90" s="95" t="s">
        <v>322</v>
      </c>
      <c r="D90" s="95" t="s">
        <v>82</v>
      </c>
      <c r="E90" s="95" t="s">
        <v>235</v>
      </c>
      <c r="F90" s="95" t="s">
        <v>2539</v>
      </c>
    </row>
    <row r="91" spans="1:6" s="100" customFormat="1" ht="15" customHeight="1" x14ac:dyDescent="0.25">
      <c r="A91" s="87"/>
      <c r="B91" s="95"/>
      <c r="C91" s="95"/>
      <c r="D91" s="95"/>
      <c r="E91" s="95"/>
      <c r="F91" s="95"/>
    </row>
    <row r="92" spans="1:6" ht="15" customHeight="1" x14ac:dyDescent="0.25">
      <c r="A92" s="96" t="s">
        <v>354</v>
      </c>
      <c r="B92" s="91"/>
      <c r="C92" s="91"/>
      <c r="D92" s="91"/>
      <c r="E92" s="91"/>
      <c r="F92" s="91"/>
    </row>
    <row r="93" spans="1:6" ht="15" customHeight="1" x14ac:dyDescent="0.25">
      <c r="A93" s="96" t="s">
        <v>1026</v>
      </c>
      <c r="B93" s="91"/>
      <c r="C93" s="91"/>
      <c r="D93" s="91"/>
      <c r="E93" s="91"/>
      <c r="F93" s="91"/>
    </row>
    <row r="94" spans="1:6" ht="15" customHeight="1" x14ac:dyDescent="0.25">
      <c r="A94" s="121" t="s">
        <v>1075</v>
      </c>
      <c r="B94" s="98" t="s">
        <v>144</v>
      </c>
      <c r="C94" s="98" t="s">
        <v>144</v>
      </c>
      <c r="D94" s="98" t="s">
        <v>12</v>
      </c>
      <c r="E94" s="98" t="s">
        <v>380</v>
      </c>
      <c r="F94" s="98" t="s">
        <v>14</v>
      </c>
    </row>
    <row r="95" spans="1:6" ht="15" customHeight="1" x14ac:dyDescent="0.25">
      <c r="A95" s="121" t="s">
        <v>1087</v>
      </c>
      <c r="B95" s="98" t="s">
        <v>66</v>
      </c>
      <c r="C95" s="98" t="s">
        <v>66</v>
      </c>
      <c r="D95" s="98" t="s">
        <v>12</v>
      </c>
      <c r="E95" s="98" t="s">
        <v>53</v>
      </c>
      <c r="F95" s="98" t="s">
        <v>14</v>
      </c>
    </row>
    <row r="96" spans="1:6" ht="15" customHeight="1" x14ac:dyDescent="0.25">
      <c r="A96" s="88"/>
      <c r="B96" s="91"/>
      <c r="C96" s="91"/>
      <c r="D96" s="91"/>
      <c r="E96" s="91"/>
      <c r="F96" s="91"/>
    </row>
    <row r="97" spans="1:6" s="100" customFormat="1" ht="15" customHeight="1" x14ac:dyDescent="0.25">
      <c r="A97" s="94" t="s">
        <v>2381</v>
      </c>
      <c r="B97" s="99"/>
      <c r="C97" s="99"/>
      <c r="D97" s="99"/>
      <c r="E97" s="99"/>
      <c r="F97" s="99"/>
    </row>
    <row r="98" spans="1:6" s="100" customFormat="1" ht="15" customHeight="1" x14ac:dyDescent="0.25">
      <c r="A98" s="121" t="s">
        <v>2540</v>
      </c>
      <c r="B98" s="95" t="s">
        <v>241</v>
      </c>
      <c r="C98" s="95" t="s">
        <v>241</v>
      </c>
      <c r="D98" s="95" t="s">
        <v>12</v>
      </c>
      <c r="E98" s="95" t="s">
        <v>2538</v>
      </c>
      <c r="F98" s="95" t="s">
        <v>14</v>
      </c>
    </row>
    <row r="99" spans="1:6" s="100" customFormat="1" ht="15" customHeight="1" x14ac:dyDescent="0.25">
      <c r="A99" s="121" t="s">
        <v>2541</v>
      </c>
      <c r="B99" s="95" t="s">
        <v>1824</v>
      </c>
      <c r="C99" s="95" t="s">
        <v>1824</v>
      </c>
      <c r="D99" s="95" t="s">
        <v>12</v>
      </c>
      <c r="E99" s="95" t="s">
        <v>290</v>
      </c>
      <c r="F99" s="95" t="s">
        <v>14</v>
      </c>
    </row>
    <row r="100" spans="1:6" s="100" customFormat="1" ht="15" customHeight="1" x14ac:dyDescent="0.25">
      <c r="A100" s="94"/>
      <c r="B100" s="99"/>
      <c r="C100" s="99"/>
      <c r="D100" s="99"/>
      <c r="E100" s="99"/>
      <c r="F100" s="99"/>
    </row>
    <row r="101" spans="1:6" ht="15" customHeight="1" x14ac:dyDescent="0.25">
      <c r="A101" s="88" t="s">
        <v>1881</v>
      </c>
      <c r="B101" s="93"/>
      <c r="C101" s="93"/>
      <c r="D101" s="93"/>
      <c r="E101" s="93"/>
      <c r="F101" s="93"/>
    </row>
    <row r="102" spans="1:6" ht="15" customHeight="1" x14ac:dyDescent="0.25">
      <c r="A102" s="121" t="s">
        <v>2011</v>
      </c>
      <c r="B102" s="95" t="s">
        <v>147</v>
      </c>
      <c r="C102" s="95" t="s">
        <v>28</v>
      </c>
      <c r="D102" s="95" t="s">
        <v>12</v>
      </c>
      <c r="E102" s="95" t="s">
        <v>53</v>
      </c>
      <c r="F102" s="95" t="s">
        <v>14</v>
      </c>
    </row>
    <row r="103" spans="1:6" ht="15" customHeight="1" x14ac:dyDescent="0.25">
      <c r="A103" s="87"/>
      <c r="B103" s="95"/>
      <c r="C103" s="95"/>
      <c r="D103" s="95"/>
      <c r="E103" s="95"/>
      <c r="F103" s="95"/>
    </row>
    <row r="104" spans="1:6" ht="15" customHeight="1" x14ac:dyDescent="0.25">
      <c r="A104" s="96" t="s">
        <v>381</v>
      </c>
      <c r="B104" s="91"/>
      <c r="C104" s="91"/>
      <c r="D104" s="91"/>
      <c r="E104" s="91"/>
      <c r="F104" s="91"/>
    </row>
    <row r="105" spans="1:6" ht="15" customHeight="1" x14ac:dyDescent="0.25">
      <c r="A105" s="96" t="s">
        <v>867</v>
      </c>
      <c r="B105" s="91"/>
      <c r="C105" s="91"/>
      <c r="D105" s="91"/>
      <c r="E105" s="91"/>
      <c r="F105" s="91"/>
    </row>
    <row r="106" spans="1:6" ht="15" customHeight="1" x14ac:dyDescent="0.25">
      <c r="A106" s="121" t="s">
        <v>919</v>
      </c>
      <c r="B106" s="98" t="s">
        <v>382</v>
      </c>
      <c r="C106" s="98" t="s">
        <v>382</v>
      </c>
      <c r="D106" s="98" t="s">
        <v>320</v>
      </c>
      <c r="E106" s="98" t="s">
        <v>320</v>
      </c>
      <c r="F106" s="98" t="s">
        <v>78</v>
      </c>
    </row>
    <row r="107" spans="1:6" ht="15" customHeight="1" x14ac:dyDescent="0.25">
      <c r="A107" s="121" t="s">
        <v>1659</v>
      </c>
      <c r="B107" s="98" t="s">
        <v>112</v>
      </c>
      <c r="C107" s="98" t="s">
        <v>112</v>
      </c>
      <c r="D107" s="98" t="s">
        <v>12</v>
      </c>
      <c r="E107" s="98" t="s">
        <v>383</v>
      </c>
      <c r="F107" s="98" t="s">
        <v>14</v>
      </c>
    </row>
    <row r="108" spans="1:6" ht="15" customHeight="1" x14ac:dyDescent="0.25">
      <c r="A108" s="96"/>
      <c r="B108" s="91"/>
      <c r="C108" s="91"/>
      <c r="D108" s="91"/>
      <c r="E108" s="91"/>
      <c r="F108" s="91"/>
    </row>
    <row r="109" spans="1:6" ht="15" customHeight="1" x14ac:dyDescent="0.25">
      <c r="A109" s="96" t="s">
        <v>364</v>
      </c>
      <c r="B109" s="91"/>
      <c r="C109" s="91"/>
      <c r="D109" s="91"/>
      <c r="E109" s="91"/>
      <c r="F109" s="91"/>
    </row>
    <row r="110" spans="1:6" ht="15" customHeight="1" x14ac:dyDescent="0.25">
      <c r="A110" s="96" t="s">
        <v>867</v>
      </c>
      <c r="B110" s="91"/>
      <c r="C110" s="91"/>
      <c r="D110" s="91"/>
      <c r="E110" s="91"/>
      <c r="F110" s="91"/>
    </row>
    <row r="111" spans="1:6" ht="15" customHeight="1" x14ac:dyDescent="0.25">
      <c r="A111" s="121" t="s">
        <v>2294</v>
      </c>
      <c r="B111" s="98" t="s">
        <v>115</v>
      </c>
      <c r="C111" s="98" t="s">
        <v>115</v>
      </c>
      <c r="D111" s="98" t="s">
        <v>12</v>
      </c>
      <c r="E111" s="98" t="s">
        <v>353</v>
      </c>
      <c r="F111" s="98" t="s">
        <v>14</v>
      </c>
    </row>
    <row r="112" spans="1:6" ht="15" customHeight="1" x14ac:dyDescent="0.25">
      <c r="A112" s="88"/>
      <c r="B112" s="91"/>
      <c r="C112" s="91"/>
      <c r="D112" s="91"/>
      <c r="E112" s="91"/>
      <c r="F112" s="91"/>
    </row>
    <row r="113" spans="1:6" ht="15" customHeight="1" x14ac:dyDescent="0.25">
      <c r="A113" s="88" t="s">
        <v>1091</v>
      </c>
      <c r="B113" s="91"/>
      <c r="C113" s="91"/>
      <c r="D113" s="91"/>
      <c r="E113" s="91"/>
      <c r="F113" s="91"/>
    </row>
    <row r="114" spans="1:6" ht="15" customHeight="1" x14ac:dyDescent="0.25">
      <c r="A114" s="121" t="s">
        <v>2295</v>
      </c>
      <c r="B114" s="98" t="s">
        <v>384</v>
      </c>
      <c r="C114" s="98" t="s">
        <v>384</v>
      </c>
      <c r="D114" s="98" t="s">
        <v>12</v>
      </c>
      <c r="E114" s="98" t="s">
        <v>97</v>
      </c>
      <c r="F114" s="98" t="s">
        <v>14</v>
      </c>
    </row>
    <row r="115" spans="1:6" ht="15" customHeight="1" x14ac:dyDescent="0.25">
      <c r="A115" s="90"/>
      <c r="B115" s="91"/>
      <c r="C115" s="91"/>
      <c r="D115" s="91"/>
      <c r="E115" s="91"/>
      <c r="F115" s="91"/>
    </row>
    <row r="116" spans="1:6" ht="15" customHeight="1" x14ac:dyDescent="0.25">
      <c r="A116" s="140" t="s">
        <v>385</v>
      </c>
      <c r="B116" s="140"/>
      <c r="C116" s="140"/>
      <c r="D116" s="140"/>
      <c r="E116" s="140"/>
      <c r="F116" s="140"/>
    </row>
    <row r="117" spans="1:6" ht="15" customHeight="1" x14ac:dyDescent="0.25">
      <c r="A117" s="90"/>
      <c r="B117" s="91"/>
      <c r="C117" s="91"/>
      <c r="D117" s="91"/>
      <c r="E117" s="91"/>
      <c r="F117" s="91"/>
    </row>
    <row r="118" spans="1:6" ht="15" customHeight="1" x14ac:dyDescent="0.25">
      <c r="A118" s="96" t="s">
        <v>349</v>
      </c>
      <c r="B118" s="91"/>
      <c r="C118" s="91"/>
      <c r="D118" s="91"/>
      <c r="E118" s="91"/>
      <c r="F118" s="91"/>
    </row>
    <row r="119" spans="1:6" ht="15" customHeight="1" x14ac:dyDescent="0.25">
      <c r="A119" s="96" t="s">
        <v>867</v>
      </c>
      <c r="B119" s="91"/>
      <c r="C119" s="91"/>
      <c r="D119" s="91"/>
      <c r="E119" s="91"/>
      <c r="F119" s="91"/>
    </row>
    <row r="120" spans="1:6" ht="15" customHeight="1" x14ac:dyDescent="0.25">
      <c r="A120" s="121" t="s">
        <v>2292</v>
      </c>
      <c r="B120" s="98" t="s">
        <v>309</v>
      </c>
      <c r="C120" s="98" t="s">
        <v>309</v>
      </c>
      <c r="D120" s="98" t="s">
        <v>386</v>
      </c>
      <c r="E120" s="98" t="s">
        <v>386</v>
      </c>
      <c r="F120" s="98" t="s">
        <v>78</v>
      </c>
    </row>
    <row r="121" spans="1:6" ht="15" customHeight="1" x14ac:dyDescent="0.25">
      <c r="A121" s="121" t="s">
        <v>947</v>
      </c>
      <c r="B121" s="98" t="s">
        <v>384</v>
      </c>
      <c r="C121" s="98" t="s">
        <v>384</v>
      </c>
      <c r="D121" s="98" t="s">
        <v>12</v>
      </c>
      <c r="E121" s="98" t="s">
        <v>387</v>
      </c>
      <c r="F121" s="98" t="s">
        <v>14</v>
      </c>
    </row>
    <row r="122" spans="1:6" ht="15" customHeight="1" x14ac:dyDescent="0.25">
      <c r="A122" s="121" t="s">
        <v>2293</v>
      </c>
      <c r="B122" s="98" t="s">
        <v>388</v>
      </c>
      <c r="C122" s="98" t="s">
        <v>388</v>
      </c>
      <c r="D122" s="98" t="s">
        <v>12</v>
      </c>
      <c r="E122" s="98" t="s">
        <v>245</v>
      </c>
      <c r="F122" s="98" t="s">
        <v>14</v>
      </c>
    </row>
    <row r="123" spans="1:6" ht="15" customHeight="1" x14ac:dyDescent="0.25">
      <c r="A123" s="96"/>
      <c r="B123" s="91"/>
      <c r="C123" s="91"/>
      <c r="D123" s="91"/>
      <c r="E123" s="91"/>
      <c r="F123" s="91"/>
    </row>
    <row r="124" spans="1:6" ht="15" customHeight="1" x14ac:dyDescent="0.25">
      <c r="A124" s="96" t="s">
        <v>354</v>
      </c>
      <c r="B124" s="91"/>
      <c r="C124" s="91"/>
      <c r="D124" s="91"/>
      <c r="E124" s="91"/>
      <c r="F124" s="91"/>
    </row>
    <row r="125" spans="1:6" ht="15" customHeight="1" x14ac:dyDescent="0.25">
      <c r="A125" s="96" t="s">
        <v>867</v>
      </c>
      <c r="B125" s="91"/>
      <c r="C125" s="91"/>
      <c r="D125" s="91"/>
      <c r="E125" s="91"/>
      <c r="F125" s="91"/>
    </row>
    <row r="126" spans="1:6" ht="15" customHeight="1" x14ac:dyDescent="0.25">
      <c r="A126" s="121" t="s">
        <v>1717</v>
      </c>
      <c r="B126" s="98" t="s">
        <v>351</v>
      </c>
      <c r="C126" s="98" t="s">
        <v>351</v>
      </c>
      <c r="D126" s="98" t="s">
        <v>12</v>
      </c>
      <c r="E126" s="98" t="s">
        <v>43</v>
      </c>
      <c r="F126" s="98" t="s">
        <v>14</v>
      </c>
    </row>
    <row r="127" spans="1:6" ht="15" customHeight="1" x14ac:dyDescent="0.25">
      <c r="A127" s="88"/>
      <c r="B127" s="91"/>
      <c r="C127" s="91"/>
      <c r="D127" s="91"/>
      <c r="E127" s="91"/>
      <c r="F127" s="91"/>
    </row>
    <row r="128" spans="1:6" ht="15" customHeight="1" x14ac:dyDescent="0.25">
      <c r="A128" s="88" t="s">
        <v>1026</v>
      </c>
      <c r="B128" s="91"/>
      <c r="C128" s="91"/>
      <c r="D128" s="91"/>
      <c r="E128" s="91"/>
      <c r="F128" s="91"/>
    </row>
    <row r="129" spans="1:6" ht="15" customHeight="1" x14ac:dyDescent="0.25">
      <c r="A129" s="121" t="s">
        <v>1700</v>
      </c>
      <c r="B129" s="98" t="s">
        <v>237</v>
      </c>
      <c r="C129" s="98" t="s">
        <v>237</v>
      </c>
      <c r="D129" s="98" t="s">
        <v>12</v>
      </c>
      <c r="E129" s="98" t="s">
        <v>113</v>
      </c>
      <c r="F129" s="98" t="s">
        <v>14</v>
      </c>
    </row>
    <row r="130" spans="1:6" ht="15" customHeight="1" x14ac:dyDescent="0.25">
      <c r="A130" s="121" t="s">
        <v>1085</v>
      </c>
      <c r="B130" s="98" t="s">
        <v>32</v>
      </c>
      <c r="C130" s="98" t="s">
        <v>32</v>
      </c>
      <c r="D130" s="98" t="s">
        <v>12</v>
      </c>
      <c r="E130" s="98" t="s">
        <v>389</v>
      </c>
      <c r="F130" s="98" t="s">
        <v>14</v>
      </c>
    </row>
    <row r="131" spans="1:6" ht="15" customHeight="1" x14ac:dyDescent="0.25">
      <c r="A131" s="88"/>
      <c r="B131" s="91"/>
      <c r="C131" s="91"/>
      <c r="D131" s="91"/>
      <c r="E131" s="91"/>
      <c r="F131" s="91"/>
    </row>
    <row r="132" spans="1:6" ht="15" customHeight="1" x14ac:dyDescent="0.25">
      <c r="A132" s="96" t="s">
        <v>381</v>
      </c>
      <c r="B132" s="91"/>
      <c r="C132" s="91"/>
      <c r="D132" s="91"/>
      <c r="E132" s="91"/>
      <c r="F132" s="91"/>
    </row>
    <row r="133" spans="1:6" ht="15" customHeight="1" x14ac:dyDescent="0.25">
      <c r="A133" s="96" t="s">
        <v>1004</v>
      </c>
      <c r="B133" s="91"/>
      <c r="C133" s="91"/>
      <c r="D133" s="91"/>
      <c r="E133" s="91"/>
      <c r="F133" s="91"/>
    </row>
    <row r="134" spans="1:6" ht="15" customHeight="1" x14ac:dyDescent="0.25">
      <c r="A134" s="123" t="s">
        <v>1675</v>
      </c>
      <c r="B134" s="98" t="s">
        <v>144</v>
      </c>
      <c r="C134" s="98" t="s">
        <v>144</v>
      </c>
      <c r="D134" s="98" t="s">
        <v>12</v>
      </c>
      <c r="E134" s="98" t="s">
        <v>85</v>
      </c>
      <c r="F134" s="98" t="s">
        <v>14</v>
      </c>
    </row>
    <row r="135" spans="1:6" ht="15" customHeight="1" x14ac:dyDescent="0.25">
      <c r="A135" s="96"/>
      <c r="B135" s="91"/>
      <c r="C135" s="91"/>
      <c r="D135" s="91"/>
      <c r="E135" s="91"/>
      <c r="F135" s="91"/>
    </row>
    <row r="136" spans="1:6" ht="15" customHeight="1" x14ac:dyDescent="0.25">
      <c r="A136" s="96" t="s">
        <v>364</v>
      </c>
      <c r="B136" s="91"/>
      <c r="C136" s="91"/>
      <c r="D136" s="91"/>
      <c r="E136" s="91"/>
      <c r="F136" s="91"/>
    </row>
    <row r="137" spans="1:6" ht="15" customHeight="1" x14ac:dyDescent="0.25">
      <c r="A137" s="96" t="s">
        <v>867</v>
      </c>
      <c r="B137" s="91"/>
      <c r="C137" s="91"/>
      <c r="D137" s="91"/>
      <c r="E137" s="91"/>
      <c r="F137" s="91"/>
    </row>
    <row r="138" spans="1:6" ht="15" customHeight="1" x14ac:dyDescent="0.25">
      <c r="A138" s="123" t="s">
        <v>2758</v>
      </c>
      <c r="B138" s="105" t="s">
        <v>390</v>
      </c>
      <c r="C138" s="105" t="s">
        <v>390</v>
      </c>
      <c r="D138" s="105" t="s">
        <v>391</v>
      </c>
      <c r="E138" s="105" t="s">
        <v>392</v>
      </c>
      <c r="F138" s="105" t="s">
        <v>393</v>
      </c>
    </row>
    <row r="139" spans="1:6" ht="15" customHeight="1" x14ac:dyDescent="0.25">
      <c r="A139" s="96"/>
      <c r="B139" s="91"/>
      <c r="C139" s="91"/>
      <c r="D139" s="91"/>
      <c r="E139" s="91"/>
      <c r="F139" s="91"/>
    </row>
    <row r="140" spans="1:6" ht="15" customHeight="1" x14ac:dyDescent="0.25">
      <c r="A140" s="140" t="s">
        <v>394</v>
      </c>
      <c r="B140" s="140"/>
      <c r="C140" s="140"/>
      <c r="D140" s="140"/>
      <c r="E140" s="140"/>
      <c r="F140" s="140"/>
    </row>
    <row r="141" spans="1:6" ht="15" customHeight="1" x14ac:dyDescent="0.25">
      <c r="A141" s="90"/>
      <c r="B141" s="91"/>
      <c r="C141" s="91"/>
      <c r="D141" s="91"/>
      <c r="E141" s="91"/>
      <c r="F141" s="91"/>
    </row>
    <row r="142" spans="1:6" ht="15" customHeight="1" x14ac:dyDescent="0.25">
      <c r="A142" s="96" t="s">
        <v>349</v>
      </c>
      <c r="B142" s="91"/>
      <c r="C142" s="91"/>
      <c r="D142" s="91"/>
      <c r="E142" s="91"/>
      <c r="F142" s="91"/>
    </row>
    <row r="143" spans="1:6" ht="15" customHeight="1" x14ac:dyDescent="0.25">
      <c r="A143" s="96" t="s">
        <v>1012</v>
      </c>
      <c r="B143" s="91"/>
      <c r="C143" s="91"/>
      <c r="D143" s="91"/>
      <c r="E143" s="91"/>
      <c r="F143" s="91"/>
    </row>
    <row r="144" spans="1:6" ht="15" customHeight="1" x14ac:dyDescent="0.25">
      <c r="A144" s="123" t="s">
        <v>1608</v>
      </c>
      <c r="B144" s="98" t="s">
        <v>395</v>
      </c>
      <c r="C144" s="98" t="s">
        <v>396</v>
      </c>
      <c r="D144" s="98" t="s">
        <v>12</v>
      </c>
      <c r="E144" s="98" t="s">
        <v>397</v>
      </c>
      <c r="F144" s="98" t="s">
        <v>14</v>
      </c>
    </row>
  </sheetData>
  <mergeCells count="13">
    <mergeCell ref="A5:A6"/>
    <mergeCell ref="B5:B6"/>
    <mergeCell ref="C5:C6"/>
    <mergeCell ref="D5:E5"/>
    <mergeCell ref="F5:F6"/>
    <mergeCell ref="A85:F85"/>
    <mergeCell ref="A116:F116"/>
    <mergeCell ref="A140:F140"/>
    <mergeCell ref="A8:F8"/>
    <mergeCell ref="A14:F14"/>
    <mergeCell ref="A58:F58"/>
    <mergeCell ref="A73:F73"/>
    <mergeCell ref="A79:F79"/>
  </mergeCells>
  <pageMargins left="0" right="0" top="0" bottom="0" header="0" footer="0"/>
  <pageSetup orientation="portrait"/>
  <ignoredErrors>
    <ignoredError sqref="B12:F12 B18:F30 B33:F45 B48:F48 B52:F56 B62:F71 B77:F77 B83:F83 B89:F102 B106:F107 B111:F114 B120:F123 B126:F138 B144:F14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BEF3F9-DFEB-4FD3-B421-6FF4940F453D}">
  <sheetPr>
    <tabColor rgb="FF0000FF"/>
  </sheetPr>
  <dimension ref="A1:E350"/>
  <sheetViews>
    <sheetView workbookViewId="0">
      <pane ySplit="6" topLeftCell="A7" activePane="bottomLeft" state="frozen"/>
      <selection pane="bottomLeft"/>
    </sheetView>
  </sheetViews>
  <sheetFormatPr defaultColWidth="9.140625" defaultRowHeight="15" customHeight="1" x14ac:dyDescent="0.25"/>
  <cols>
    <col min="1" max="1" width="46.28515625" style="40" bestFit="1" customWidth="1"/>
    <col min="2" max="4" width="23.7109375" style="31" customWidth="1"/>
    <col min="5" max="5" width="23.7109375" style="38" customWidth="1"/>
    <col min="6" max="16384" width="9.140625" style="1"/>
  </cols>
  <sheetData>
    <row r="1" spans="1:5" ht="15" customHeight="1" x14ac:dyDescent="0.25">
      <c r="A1" s="22" t="s">
        <v>2785</v>
      </c>
      <c r="B1" s="16"/>
      <c r="C1" s="16"/>
      <c r="D1" s="16"/>
      <c r="E1" s="17"/>
    </row>
    <row r="2" spans="1:5" ht="15" customHeight="1" x14ac:dyDescent="0.25">
      <c r="A2" s="22" t="s">
        <v>1600</v>
      </c>
      <c r="B2" s="16"/>
      <c r="C2" s="16"/>
      <c r="D2" s="16"/>
      <c r="E2" s="17"/>
    </row>
    <row r="3" spans="1:5" ht="15" customHeight="1" x14ac:dyDescent="0.25">
      <c r="A3" s="24" t="s">
        <v>1601</v>
      </c>
      <c r="B3" s="16"/>
      <c r="C3" s="16"/>
      <c r="D3" s="16"/>
      <c r="E3" s="17"/>
    </row>
    <row r="4" spans="1:5" ht="15" customHeight="1" x14ac:dyDescent="0.25">
      <c r="A4" s="23"/>
      <c r="B4" s="16"/>
      <c r="C4" s="16"/>
      <c r="D4" s="16"/>
      <c r="E4" s="17"/>
    </row>
    <row r="5" spans="1:5" ht="39.950000000000003" customHeight="1" x14ac:dyDescent="0.25">
      <c r="A5" s="137" t="s">
        <v>347</v>
      </c>
      <c r="B5" s="137" t="s">
        <v>5</v>
      </c>
      <c r="C5" s="137" t="s">
        <v>833</v>
      </c>
      <c r="D5" s="137"/>
      <c r="E5" s="138" t="s">
        <v>1602</v>
      </c>
    </row>
    <row r="6" spans="1:5" ht="39.950000000000003" customHeight="1" x14ac:dyDescent="0.25">
      <c r="A6" s="137"/>
      <c r="B6" s="137"/>
      <c r="C6" s="120" t="s">
        <v>834</v>
      </c>
      <c r="D6" s="120" t="s">
        <v>835</v>
      </c>
      <c r="E6" s="138"/>
    </row>
    <row r="8" spans="1:5" ht="15" customHeight="1" x14ac:dyDescent="0.25">
      <c r="A8" s="53" t="s">
        <v>836</v>
      </c>
      <c r="B8" s="53"/>
      <c r="C8" s="53"/>
      <c r="D8" s="53"/>
      <c r="E8" s="52"/>
    </row>
    <row r="9" spans="1:5" s="29" customFormat="1" ht="15" customHeight="1" x14ac:dyDescent="0.25">
      <c r="A9" s="33" t="s">
        <v>1603</v>
      </c>
      <c r="B9" s="31">
        <v>121</v>
      </c>
      <c r="C9" s="34" t="s">
        <v>1604</v>
      </c>
      <c r="D9" s="34" t="s">
        <v>2713</v>
      </c>
      <c r="E9" s="52">
        <f>(3800-3950)/3950*100</f>
        <v>-3.79746835443038</v>
      </c>
    </row>
    <row r="10" spans="1:5" s="29" customFormat="1" ht="15" customHeight="1" x14ac:dyDescent="0.25">
      <c r="A10" s="33" t="s">
        <v>840</v>
      </c>
      <c r="B10" s="31">
        <v>111</v>
      </c>
      <c r="C10" s="34" t="s">
        <v>1353</v>
      </c>
      <c r="D10" s="34" t="s">
        <v>897</v>
      </c>
      <c r="E10" s="52">
        <f>(1650-1550)/1550*100</f>
        <v>6.4516129032258061</v>
      </c>
    </row>
    <row r="11" spans="1:5" s="29" customFormat="1" ht="15" customHeight="1" x14ac:dyDescent="0.25">
      <c r="A11" s="33" t="s">
        <v>1605</v>
      </c>
      <c r="B11" s="31">
        <v>111</v>
      </c>
      <c r="C11" s="34">
        <v>1800</v>
      </c>
      <c r="D11" s="34" t="s">
        <v>2714</v>
      </c>
      <c r="E11" s="52">
        <f>(1650-1800)/1800*100</f>
        <v>-8.3333333333333321</v>
      </c>
    </row>
    <row r="12" spans="1:5" ht="15" customHeight="1" x14ac:dyDescent="0.25">
      <c r="A12" s="33" t="s">
        <v>1606</v>
      </c>
      <c r="B12" s="31">
        <v>100</v>
      </c>
      <c r="C12" s="34">
        <v>2200</v>
      </c>
      <c r="D12" s="34">
        <v>2200</v>
      </c>
      <c r="E12" s="52" t="s">
        <v>78</v>
      </c>
    </row>
    <row r="13" spans="1:5" ht="15" customHeight="1" x14ac:dyDescent="0.25">
      <c r="A13" s="33" t="s">
        <v>841</v>
      </c>
      <c r="B13" s="31">
        <v>111</v>
      </c>
      <c r="C13" s="34" t="s">
        <v>897</v>
      </c>
      <c r="D13" s="34" t="s">
        <v>897</v>
      </c>
      <c r="E13" s="52" t="s">
        <v>78</v>
      </c>
    </row>
    <row r="14" spans="1:5" ht="15" customHeight="1" x14ac:dyDescent="0.25">
      <c r="A14" s="33" t="s">
        <v>842</v>
      </c>
      <c r="B14" s="31">
        <v>105</v>
      </c>
      <c r="C14" s="34" t="s">
        <v>1607</v>
      </c>
      <c r="D14" s="34" t="s">
        <v>1607</v>
      </c>
      <c r="E14" s="52" t="s">
        <v>78</v>
      </c>
    </row>
    <row r="15" spans="1:5" ht="15" customHeight="1" x14ac:dyDescent="0.25">
      <c r="A15" s="33" t="s">
        <v>843</v>
      </c>
      <c r="B15" s="31">
        <v>111</v>
      </c>
      <c r="C15" s="34">
        <v>1500</v>
      </c>
      <c r="D15" s="34">
        <v>1500</v>
      </c>
      <c r="E15" s="52" t="s">
        <v>78</v>
      </c>
    </row>
    <row r="16" spans="1:5" ht="15" customHeight="1" x14ac:dyDescent="0.25">
      <c r="A16" s="33" t="s">
        <v>845</v>
      </c>
      <c r="B16" s="31">
        <v>111</v>
      </c>
      <c r="C16" s="34" t="s">
        <v>1353</v>
      </c>
      <c r="D16" s="34" t="s">
        <v>1353</v>
      </c>
      <c r="E16" s="52" t="s">
        <v>78</v>
      </c>
    </row>
    <row r="17" spans="1:5" ht="15" customHeight="1" x14ac:dyDescent="0.25">
      <c r="A17" s="33" t="s">
        <v>850</v>
      </c>
      <c r="B17" s="31">
        <v>118</v>
      </c>
      <c r="C17" s="34">
        <v>3300</v>
      </c>
      <c r="D17" s="34">
        <v>3300</v>
      </c>
      <c r="E17" s="52" t="s">
        <v>78</v>
      </c>
    </row>
    <row r="18" spans="1:5" ht="15" customHeight="1" x14ac:dyDescent="0.25">
      <c r="A18" s="33" t="s">
        <v>1608</v>
      </c>
      <c r="B18" s="31">
        <v>110</v>
      </c>
      <c r="C18" s="34">
        <v>1300</v>
      </c>
      <c r="D18" s="34">
        <v>1300</v>
      </c>
      <c r="E18" s="52" t="s">
        <v>78</v>
      </c>
    </row>
    <row r="19" spans="1:5" ht="15" customHeight="1" x14ac:dyDescent="0.25">
      <c r="A19" s="53"/>
    </row>
    <row r="20" spans="1:5" ht="15" customHeight="1" x14ac:dyDescent="0.25">
      <c r="A20" s="30" t="s">
        <v>855</v>
      </c>
      <c r="E20" s="31"/>
    </row>
    <row r="21" spans="1:5" ht="15" customHeight="1" x14ac:dyDescent="0.25">
      <c r="A21" s="33" t="s">
        <v>1609</v>
      </c>
      <c r="B21" s="31">
        <v>111</v>
      </c>
      <c r="C21" s="34" t="s">
        <v>1610</v>
      </c>
      <c r="D21" s="34" t="s">
        <v>1610</v>
      </c>
      <c r="E21" s="38" t="s">
        <v>78</v>
      </c>
    </row>
    <row r="22" spans="1:5" ht="15" customHeight="1" x14ac:dyDescent="0.25">
      <c r="A22" s="33" t="s">
        <v>1611</v>
      </c>
      <c r="B22" s="31">
        <v>112</v>
      </c>
      <c r="C22" s="34">
        <v>2500</v>
      </c>
      <c r="D22" s="34" t="s">
        <v>2715</v>
      </c>
      <c r="E22" s="52">
        <f>(2650-2500)/2500*100</f>
        <v>6</v>
      </c>
    </row>
    <row r="23" spans="1:5" ht="15" customHeight="1" x14ac:dyDescent="0.25">
      <c r="A23" s="33" t="s">
        <v>2716</v>
      </c>
      <c r="B23" s="31">
        <v>68</v>
      </c>
      <c r="C23" s="34" t="s">
        <v>12</v>
      </c>
      <c r="D23" s="34" t="s">
        <v>2717</v>
      </c>
      <c r="E23" s="52" t="s">
        <v>14</v>
      </c>
    </row>
    <row r="24" spans="1:5" ht="15" customHeight="1" x14ac:dyDescent="0.25">
      <c r="A24" s="33" t="s">
        <v>856</v>
      </c>
      <c r="B24" s="31">
        <v>85</v>
      </c>
      <c r="C24" s="34" t="s">
        <v>1001</v>
      </c>
      <c r="D24" s="34" t="s">
        <v>1390</v>
      </c>
      <c r="E24" s="52">
        <f>(2250-2100)/2100*100</f>
        <v>7.1428571428571423</v>
      </c>
    </row>
    <row r="25" spans="1:5" ht="15" customHeight="1" x14ac:dyDescent="0.25">
      <c r="A25" s="33"/>
      <c r="B25" s="31">
        <v>111</v>
      </c>
      <c r="C25" s="34" t="s">
        <v>1390</v>
      </c>
      <c r="D25" s="34" t="s">
        <v>1390</v>
      </c>
      <c r="E25" s="31" t="s">
        <v>78</v>
      </c>
    </row>
    <row r="26" spans="1:5" ht="15" customHeight="1" x14ac:dyDescent="0.25">
      <c r="A26" s="33" t="s">
        <v>1612</v>
      </c>
      <c r="B26" s="31">
        <v>173</v>
      </c>
      <c r="C26" s="34">
        <v>1300</v>
      </c>
      <c r="D26" s="34">
        <v>1300</v>
      </c>
      <c r="E26" s="38" t="s">
        <v>78</v>
      </c>
    </row>
    <row r="27" spans="1:5" ht="15" customHeight="1" x14ac:dyDescent="0.25">
      <c r="A27" s="33" t="s">
        <v>859</v>
      </c>
      <c r="B27" s="32">
        <v>87</v>
      </c>
      <c r="C27" s="34">
        <v>1800</v>
      </c>
      <c r="D27" s="34">
        <v>1800</v>
      </c>
      <c r="E27" s="38" t="s">
        <v>78</v>
      </c>
    </row>
    <row r="28" spans="1:5" ht="15" customHeight="1" x14ac:dyDescent="0.25">
      <c r="A28" s="33"/>
      <c r="B28" s="32">
        <v>110</v>
      </c>
      <c r="C28" s="34">
        <v>2600</v>
      </c>
      <c r="D28" s="34">
        <v>2600</v>
      </c>
      <c r="E28" s="38" t="s">
        <v>78</v>
      </c>
    </row>
    <row r="29" spans="1:5" ht="15" customHeight="1" x14ac:dyDescent="0.25">
      <c r="A29" s="33" t="s">
        <v>1613</v>
      </c>
      <c r="B29" s="32">
        <v>112</v>
      </c>
      <c r="C29" s="34">
        <v>3400</v>
      </c>
      <c r="D29" s="34" t="s">
        <v>2718</v>
      </c>
      <c r="E29" s="52">
        <f>(3300-3400)/3400*100</f>
        <v>-2.9411764705882351</v>
      </c>
    </row>
    <row r="30" spans="1:5" ht="15" customHeight="1" x14ac:dyDescent="0.25">
      <c r="A30" s="33" t="s">
        <v>1066</v>
      </c>
      <c r="B30" s="32">
        <v>74</v>
      </c>
      <c r="C30" s="34">
        <v>1000</v>
      </c>
      <c r="D30" s="34">
        <v>1000</v>
      </c>
      <c r="E30" s="38" t="s">
        <v>78</v>
      </c>
    </row>
    <row r="31" spans="1:5" ht="15" customHeight="1" x14ac:dyDescent="0.25">
      <c r="A31" s="33" t="s">
        <v>1614</v>
      </c>
      <c r="B31" s="32">
        <v>106</v>
      </c>
      <c r="C31" s="34">
        <v>2750</v>
      </c>
      <c r="D31" s="34">
        <v>2750</v>
      </c>
      <c r="E31" s="38" t="s">
        <v>78</v>
      </c>
    </row>
    <row r="32" spans="1:5" ht="15" customHeight="1" x14ac:dyDescent="0.25">
      <c r="A32" s="33" t="s">
        <v>1615</v>
      </c>
      <c r="B32" s="31">
        <v>116</v>
      </c>
      <c r="C32" s="34" t="s">
        <v>1616</v>
      </c>
      <c r="D32" s="34" t="s">
        <v>2719</v>
      </c>
      <c r="E32" s="52">
        <f>(4137.5-3950)/3950*100</f>
        <v>4.7468354430379751</v>
      </c>
    </row>
    <row r="33" spans="1:5" ht="15" customHeight="1" x14ac:dyDescent="0.25">
      <c r="A33" s="33" t="s">
        <v>1617</v>
      </c>
      <c r="B33" s="31">
        <v>111</v>
      </c>
      <c r="C33" s="34" t="s">
        <v>1618</v>
      </c>
      <c r="D33" s="34" t="s">
        <v>1618</v>
      </c>
      <c r="E33" s="38" t="s">
        <v>78</v>
      </c>
    </row>
    <row r="34" spans="1:5" ht="15" customHeight="1" x14ac:dyDescent="0.25">
      <c r="A34" s="33" t="s">
        <v>1619</v>
      </c>
      <c r="B34" s="31">
        <v>116</v>
      </c>
      <c r="C34" s="34">
        <v>2100</v>
      </c>
      <c r="D34" s="34">
        <v>2100</v>
      </c>
      <c r="E34" s="38" t="s">
        <v>78</v>
      </c>
    </row>
    <row r="35" spans="1:5" ht="15" customHeight="1" x14ac:dyDescent="0.25">
      <c r="A35" s="33" t="s">
        <v>861</v>
      </c>
      <c r="B35" s="31">
        <v>111</v>
      </c>
      <c r="C35" s="34">
        <v>3000</v>
      </c>
      <c r="D35" s="34">
        <v>3000</v>
      </c>
      <c r="E35" s="38" t="s">
        <v>78</v>
      </c>
    </row>
    <row r="36" spans="1:5" ht="15" customHeight="1" x14ac:dyDescent="0.25">
      <c r="C36" s="34"/>
      <c r="D36" s="34"/>
    </row>
    <row r="37" spans="1:5" ht="15" customHeight="1" x14ac:dyDescent="0.25">
      <c r="A37" s="53" t="s">
        <v>862</v>
      </c>
      <c r="E37" s="29"/>
    </row>
    <row r="38" spans="1:5" ht="15" customHeight="1" x14ac:dyDescent="0.25">
      <c r="A38" s="33" t="s">
        <v>1620</v>
      </c>
      <c r="B38" s="31">
        <v>114</v>
      </c>
      <c r="C38" s="34">
        <v>2200</v>
      </c>
      <c r="D38" s="34">
        <v>2200</v>
      </c>
      <c r="E38" s="38" t="s">
        <v>78</v>
      </c>
    </row>
    <row r="39" spans="1:5" ht="15" customHeight="1" x14ac:dyDescent="0.25">
      <c r="A39" s="33" t="s">
        <v>865</v>
      </c>
      <c r="B39" s="31">
        <v>149</v>
      </c>
      <c r="C39" s="34">
        <v>4000</v>
      </c>
      <c r="D39" s="34">
        <v>4000</v>
      </c>
      <c r="E39" s="31" t="s">
        <v>78</v>
      </c>
    </row>
    <row r="40" spans="1:5" ht="15" customHeight="1" x14ac:dyDescent="0.25">
      <c r="A40" s="33" t="s">
        <v>866</v>
      </c>
      <c r="B40" s="31">
        <v>79</v>
      </c>
      <c r="C40" s="34">
        <v>1700</v>
      </c>
      <c r="D40" s="34">
        <v>1700</v>
      </c>
      <c r="E40" s="38" t="s">
        <v>78</v>
      </c>
    </row>
    <row r="41" spans="1:5" ht="15" customHeight="1" x14ac:dyDescent="0.25">
      <c r="B41" s="31">
        <v>93</v>
      </c>
      <c r="C41" s="34">
        <v>3000</v>
      </c>
      <c r="D41" s="34">
        <v>3000</v>
      </c>
      <c r="E41" s="31" t="s">
        <v>78</v>
      </c>
    </row>
    <row r="42" spans="1:5" ht="15" customHeight="1" x14ac:dyDescent="0.25">
      <c r="A42" s="53"/>
    </row>
    <row r="43" spans="1:5" ht="15" customHeight="1" x14ac:dyDescent="0.25">
      <c r="A43" s="53" t="s">
        <v>867</v>
      </c>
    </row>
    <row r="44" spans="1:5" ht="15" customHeight="1" x14ac:dyDescent="0.25">
      <c r="A44" s="33" t="s">
        <v>2720</v>
      </c>
      <c r="B44" s="31">
        <v>111</v>
      </c>
      <c r="C44" s="34" t="s">
        <v>12</v>
      </c>
      <c r="D44" s="34" t="s">
        <v>2721</v>
      </c>
      <c r="E44" s="31" t="s">
        <v>14</v>
      </c>
    </row>
    <row r="45" spans="1:5" ht="15" customHeight="1" x14ac:dyDescent="0.25">
      <c r="A45" s="33" t="s">
        <v>868</v>
      </c>
      <c r="B45" s="31">
        <v>113</v>
      </c>
      <c r="C45" s="34">
        <v>6500</v>
      </c>
      <c r="D45" s="34">
        <v>6500</v>
      </c>
      <c r="E45" s="31" t="s">
        <v>78</v>
      </c>
    </row>
    <row r="46" spans="1:5" ht="15" customHeight="1" x14ac:dyDescent="0.25">
      <c r="A46" s="33" t="s">
        <v>873</v>
      </c>
      <c r="B46" s="31">
        <v>116</v>
      </c>
      <c r="C46" s="34" t="s">
        <v>1621</v>
      </c>
      <c r="D46" s="34" t="s">
        <v>1621</v>
      </c>
      <c r="E46" s="31" t="s">
        <v>78</v>
      </c>
    </row>
    <row r="47" spans="1:5" ht="15" customHeight="1" x14ac:dyDescent="0.25">
      <c r="A47" s="33"/>
      <c r="B47" s="31">
        <v>138</v>
      </c>
      <c r="C47" s="34">
        <v>6100</v>
      </c>
      <c r="D47" s="34">
        <v>6100</v>
      </c>
      <c r="E47" s="31" t="s">
        <v>78</v>
      </c>
    </row>
    <row r="48" spans="1:5" ht="15" customHeight="1" x14ac:dyDescent="0.25">
      <c r="A48" s="33" t="s">
        <v>883</v>
      </c>
      <c r="B48" s="32">
        <v>111</v>
      </c>
      <c r="C48" s="34" t="s">
        <v>1622</v>
      </c>
      <c r="D48" s="34" t="s">
        <v>1622</v>
      </c>
      <c r="E48" s="31" t="s">
        <v>78</v>
      </c>
    </row>
    <row r="49" spans="1:5" ht="15" customHeight="1" x14ac:dyDescent="0.25">
      <c r="A49" s="33" t="s">
        <v>884</v>
      </c>
      <c r="B49" s="31">
        <v>116</v>
      </c>
      <c r="C49" s="34" t="s">
        <v>1623</v>
      </c>
      <c r="D49" s="34" t="s">
        <v>1623</v>
      </c>
      <c r="E49" s="31" t="s">
        <v>78</v>
      </c>
    </row>
    <row r="50" spans="1:5" ht="15" customHeight="1" x14ac:dyDescent="0.25">
      <c r="A50" s="33"/>
      <c r="B50" s="31">
        <v>146</v>
      </c>
      <c r="C50" s="34">
        <v>2200</v>
      </c>
      <c r="D50" s="34" t="s">
        <v>2722</v>
      </c>
      <c r="E50" s="52">
        <f>(2300-2200)/2200*100</f>
        <v>4.5454545454545459</v>
      </c>
    </row>
    <row r="51" spans="1:5" ht="15" customHeight="1" x14ac:dyDescent="0.25">
      <c r="A51" s="33" t="s">
        <v>887</v>
      </c>
      <c r="B51" s="32">
        <v>102</v>
      </c>
      <c r="C51" s="34" t="s">
        <v>1624</v>
      </c>
      <c r="D51" s="34" t="s">
        <v>1624</v>
      </c>
      <c r="E51" s="31" t="s">
        <v>78</v>
      </c>
    </row>
    <row r="52" spans="1:5" ht="15" customHeight="1" x14ac:dyDescent="0.25">
      <c r="B52" s="32">
        <v>114</v>
      </c>
      <c r="C52" s="34">
        <v>3000</v>
      </c>
      <c r="D52" s="34">
        <v>3000</v>
      </c>
      <c r="E52" s="31" t="s">
        <v>78</v>
      </c>
    </row>
    <row r="53" spans="1:5" ht="15" customHeight="1" x14ac:dyDescent="0.25">
      <c r="B53" s="32">
        <v>120</v>
      </c>
      <c r="C53" s="34" t="s">
        <v>12</v>
      </c>
      <c r="D53" s="34" t="s">
        <v>2723</v>
      </c>
      <c r="E53" s="52" t="s">
        <v>14</v>
      </c>
    </row>
    <row r="54" spans="1:5" ht="15" customHeight="1" x14ac:dyDescent="0.25">
      <c r="A54" s="33" t="s">
        <v>1625</v>
      </c>
      <c r="B54" s="32">
        <v>111</v>
      </c>
      <c r="C54" s="34" t="s">
        <v>1626</v>
      </c>
      <c r="D54" s="34" t="s">
        <v>1626</v>
      </c>
      <c r="E54" s="31" t="s">
        <v>78</v>
      </c>
    </row>
    <row r="55" spans="1:5" ht="15" customHeight="1" x14ac:dyDescent="0.25">
      <c r="A55" s="33"/>
      <c r="B55" s="32">
        <v>127</v>
      </c>
      <c r="C55" s="34" t="s">
        <v>1627</v>
      </c>
      <c r="D55" s="34" t="s">
        <v>1627</v>
      </c>
      <c r="E55" s="31" t="s">
        <v>78</v>
      </c>
    </row>
    <row r="56" spans="1:5" ht="15" customHeight="1" x14ac:dyDescent="0.25">
      <c r="A56" s="33" t="s">
        <v>895</v>
      </c>
      <c r="B56" s="31">
        <v>111</v>
      </c>
      <c r="C56" s="34" t="s">
        <v>1628</v>
      </c>
      <c r="D56" s="34" t="s">
        <v>1628</v>
      </c>
      <c r="E56" s="31" t="s">
        <v>78</v>
      </c>
    </row>
    <row r="57" spans="1:5" ht="15" customHeight="1" x14ac:dyDescent="0.25">
      <c r="A57" s="33" t="s">
        <v>1629</v>
      </c>
      <c r="B57" s="31">
        <v>93</v>
      </c>
      <c r="C57" s="34">
        <v>2400</v>
      </c>
      <c r="D57" s="34">
        <v>2400</v>
      </c>
      <c r="E57" s="31" t="s">
        <v>78</v>
      </c>
    </row>
    <row r="58" spans="1:5" ht="15" customHeight="1" x14ac:dyDescent="0.25">
      <c r="A58" s="33"/>
      <c r="B58" s="32">
        <v>112</v>
      </c>
      <c r="C58" s="31" t="s">
        <v>1399</v>
      </c>
      <c r="D58" s="31" t="s">
        <v>1399</v>
      </c>
      <c r="E58" s="31" t="s">
        <v>78</v>
      </c>
    </row>
    <row r="59" spans="1:5" ht="15" customHeight="1" x14ac:dyDescent="0.25">
      <c r="A59" s="33" t="s">
        <v>1466</v>
      </c>
      <c r="B59" s="32">
        <v>111</v>
      </c>
      <c r="C59" s="34" t="s">
        <v>978</v>
      </c>
      <c r="D59" s="34" t="s">
        <v>978</v>
      </c>
      <c r="E59" s="31" t="s">
        <v>78</v>
      </c>
    </row>
    <row r="60" spans="1:5" ht="15" customHeight="1" x14ac:dyDescent="0.25">
      <c r="A60" s="33" t="s">
        <v>898</v>
      </c>
      <c r="B60" s="31">
        <v>139</v>
      </c>
      <c r="C60" s="34" t="s">
        <v>1630</v>
      </c>
      <c r="D60" s="34" t="s">
        <v>1630</v>
      </c>
      <c r="E60" s="31" t="s">
        <v>78</v>
      </c>
    </row>
    <row r="61" spans="1:5" ht="15" customHeight="1" x14ac:dyDescent="0.25">
      <c r="A61" s="33" t="s">
        <v>651</v>
      </c>
      <c r="B61" s="32">
        <v>112</v>
      </c>
      <c r="C61" s="34">
        <v>4400</v>
      </c>
      <c r="D61" s="34">
        <v>4400</v>
      </c>
      <c r="E61" s="31" t="s">
        <v>78</v>
      </c>
    </row>
    <row r="62" spans="1:5" ht="15" customHeight="1" x14ac:dyDescent="0.25">
      <c r="A62" s="33"/>
      <c r="B62" s="32">
        <v>157</v>
      </c>
      <c r="C62" s="34" t="s">
        <v>1631</v>
      </c>
      <c r="D62" s="34" t="s">
        <v>1631</v>
      </c>
      <c r="E62" s="31" t="s">
        <v>78</v>
      </c>
    </row>
    <row r="63" spans="1:5" ht="15" customHeight="1" x14ac:dyDescent="0.25">
      <c r="A63" s="33" t="s">
        <v>906</v>
      </c>
      <c r="B63" s="32">
        <v>105</v>
      </c>
      <c r="C63" s="34">
        <v>5100</v>
      </c>
      <c r="D63" s="34">
        <v>5100</v>
      </c>
      <c r="E63" s="31" t="s">
        <v>78</v>
      </c>
    </row>
    <row r="64" spans="1:5" ht="15" customHeight="1" x14ac:dyDescent="0.25">
      <c r="A64" s="33" t="s">
        <v>1632</v>
      </c>
      <c r="B64" s="32">
        <v>105</v>
      </c>
      <c r="C64" s="34">
        <v>5500</v>
      </c>
      <c r="D64" s="34">
        <v>5500</v>
      </c>
      <c r="E64" s="31" t="s">
        <v>78</v>
      </c>
    </row>
    <row r="65" spans="1:5" ht="15" customHeight="1" x14ac:dyDescent="0.25">
      <c r="A65" s="33" t="s">
        <v>909</v>
      </c>
      <c r="B65" s="32">
        <v>105</v>
      </c>
      <c r="C65" s="34" t="s">
        <v>1633</v>
      </c>
      <c r="D65" s="34" t="s">
        <v>1633</v>
      </c>
      <c r="E65" s="31" t="s">
        <v>78</v>
      </c>
    </row>
    <row r="66" spans="1:5" ht="15" customHeight="1" x14ac:dyDescent="0.25">
      <c r="A66" s="33" t="s">
        <v>910</v>
      </c>
      <c r="B66" s="31">
        <v>116</v>
      </c>
      <c r="C66" s="31" t="s">
        <v>1634</v>
      </c>
      <c r="D66" s="31" t="s">
        <v>1634</v>
      </c>
      <c r="E66" s="31" t="s">
        <v>78</v>
      </c>
    </row>
    <row r="67" spans="1:5" ht="15" customHeight="1" x14ac:dyDescent="0.25">
      <c r="A67" s="33" t="s">
        <v>1635</v>
      </c>
      <c r="B67" s="32">
        <v>111</v>
      </c>
      <c r="C67" s="34" t="s">
        <v>1083</v>
      </c>
      <c r="D67" s="34" t="s">
        <v>1083</v>
      </c>
      <c r="E67" s="31" t="s">
        <v>78</v>
      </c>
    </row>
    <row r="68" spans="1:5" ht="15" customHeight="1" x14ac:dyDescent="0.25">
      <c r="A68" s="33" t="s">
        <v>919</v>
      </c>
      <c r="B68" s="32">
        <v>153</v>
      </c>
      <c r="C68" s="34">
        <v>4100</v>
      </c>
      <c r="D68" s="34">
        <v>4100</v>
      </c>
      <c r="E68" s="31" t="s">
        <v>78</v>
      </c>
    </row>
    <row r="69" spans="1:5" ht="15" customHeight="1" x14ac:dyDescent="0.25">
      <c r="A69" s="33" t="s">
        <v>921</v>
      </c>
      <c r="B69" s="32">
        <v>111</v>
      </c>
      <c r="C69" s="34" t="s">
        <v>1636</v>
      </c>
      <c r="D69" s="34" t="s">
        <v>1636</v>
      </c>
      <c r="E69" s="31" t="s">
        <v>78</v>
      </c>
    </row>
    <row r="70" spans="1:5" ht="15" customHeight="1" x14ac:dyDescent="0.25">
      <c r="A70" s="33"/>
      <c r="B70" s="32">
        <v>132</v>
      </c>
      <c r="C70" s="34">
        <v>4000</v>
      </c>
      <c r="D70" s="34">
        <v>4000</v>
      </c>
      <c r="E70" s="31" t="s">
        <v>78</v>
      </c>
    </row>
    <row r="71" spans="1:5" ht="15" customHeight="1" x14ac:dyDescent="0.25">
      <c r="A71" s="33"/>
      <c r="B71" s="32">
        <v>140</v>
      </c>
      <c r="C71" s="34" t="s">
        <v>1637</v>
      </c>
      <c r="D71" s="34" t="s">
        <v>1637</v>
      </c>
      <c r="E71" s="31" t="s">
        <v>78</v>
      </c>
    </row>
    <row r="72" spans="1:5" ht="15" customHeight="1" x14ac:dyDescent="0.25">
      <c r="A72" s="33" t="s">
        <v>1638</v>
      </c>
      <c r="B72" s="32">
        <v>111</v>
      </c>
      <c r="C72" s="34">
        <v>3600</v>
      </c>
      <c r="D72" s="34">
        <v>3600</v>
      </c>
      <c r="E72" s="31" t="s">
        <v>78</v>
      </c>
    </row>
    <row r="73" spans="1:5" ht="15" customHeight="1" x14ac:dyDescent="0.25">
      <c r="A73" s="33" t="s">
        <v>927</v>
      </c>
      <c r="B73" s="32">
        <v>107</v>
      </c>
      <c r="C73" s="34">
        <v>4300</v>
      </c>
      <c r="D73" s="34">
        <v>4300</v>
      </c>
      <c r="E73" s="31" t="s">
        <v>78</v>
      </c>
    </row>
    <row r="74" spans="1:5" ht="15" customHeight="1" x14ac:dyDescent="0.25">
      <c r="A74" s="33" t="s">
        <v>1639</v>
      </c>
      <c r="B74" s="31">
        <v>88</v>
      </c>
      <c r="C74" s="34">
        <v>4600</v>
      </c>
      <c r="D74" s="34">
        <v>4600</v>
      </c>
      <c r="E74" s="31" t="s">
        <v>78</v>
      </c>
    </row>
    <row r="75" spans="1:5" ht="15" customHeight="1" x14ac:dyDescent="0.25">
      <c r="A75" s="33"/>
      <c r="B75" s="31">
        <v>104</v>
      </c>
      <c r="C75" s="34">
        <v>5500</v>
      </c>
      <c r="D75" s="34">
        <v>5500</v>
      </c>
      <c r="E75" s="31" t="s">
        <v>78</v>
      </c>
    </row>
    <row r="76" spans="1:5" ht="15" customHeight="1" x14ac:dyDescent="0.25">
      <c r="A76" s="33" t="s">
        <v>916</v>
      </c>
      <c r="B76" s="31">
        <v>104</v>
      </c>
      <c r="C76" s="34">
        <v>3000</v>
      </c>
      <c r="D76" s="34">
        <v>3000</v>
      </c>
      <c r="E76" s="31" t="s">
        <v>78</v>
      </c>
    </row>
    <row r="77" spans="1:5" ht="15" customHeight="1" x14ac:dyDescent="0.25">
      <c r="A77" s="33" t="s">
        <v>928</v>
      </c>
      <c r="B77" s="74">
        <v>104</v>
      </c>
      <c r="C77" s="75" t="s">
        <v>1640</v>
      </c>
      <c r="D77" s="75" t="s">
        <v>1640</v>
      </c>
      <c r="E77" s="31" t="s">
        <v>78</v>
      </c>
    </row>
    <row r="78" spans="1:5" ht="15" customHeight="1" x14ac:dyDescent="0.25">
      <c r="A78" s="33"/>
      <c r="B78" s="74">
        <v>111</v>
      </c>
      <c r="C78" s="75" t="s">
        <v>1641</v>
      </c>
      <c r="D78" s="75" t="s">
        <v>1641</v>
      </c>
      <c r="E78" s="31" t="s">
        <v>78</v>
      </c>
    </row>
    <row r="79" spans="1:5" ht="15" customHeight="1" x14ac:dyDescent="0.25">
      <c r="A79" s="33"/>
      <c r="B79" s="74">
        <v>139</v>
      </c>
      <c r="C79" s="75" t="s">
        <v>1642</v>
      </c>
      <c r="D79" s="75" t="s">
        <v>1642</v>
      </c>
      <c r="E79" s="31" t="s">
        <v>78</v>
      </c>
    </row>
    <row r="80" spans="1:5" ht="15" customHeight="1" x14ac:dyDescent="0.25">
      <c r="A80" s="33"/>
      <c r="B80" s="74">
        <v>150</v>
      </c>
      <c r="C80" s="75" t="s">
        <v>1643</v>
      </c>
      <c r="D80" s="75" t="s">
        <v>1643</v>
      </c>
      <c r="E80" s="31" t="s">
        <v>78</v>
      </c>
    </row>
    <row r="81" spans="1:5" ht="15" customHeight="1" x14ac:dyDescent="0.25">
      <c r="A81" s="141" t="s">
        <v>933</v>
      </c>
      <c r="B81" s="37">
        <v>153</v>
      </c>
      <c r="C81" s="75" t="s">
        <v>1644</v>
      </c>
      <c r="D81" s="75" t="s">
        <v>1644</v>
      </c>
      <c r="E81" s="31" t="s">
        <v>78</v>
      </c>
    </row>
    <row r="82" spans="1:5" ht="15" customHeight="1" x14ac:dyDescent="0.25">
      <c r="A82" s="33" t="s">
        <v>934</v>
      </c>
      <c r="B82" s="37">
        <v>106</v>
      </c>
      <c r="C82" s="75">
        <v>3500</v>
      </c>
      <c r="D82" s="75">
        <v>3500</v>
      </c>
      <c r="E82" s="31" t="s">
        <v>78</v>
      </c>
    </row>
    <row r="83" spans="1:5" ht="15" customHeight="1" x14ac:dyDescent="0.25">
      <c r="A83" s="33"/>
      <c r="B83" s="37">
        <v>111</v>
      </c>
      <c r="C83" s="75" t="s">
        <v>1645</v>
      </c>
      <c r="D83" s="75" t="s">
        <v>1645</v>
      </c>
      <c r="E83" s="31" t="s">
        <v>78</v>
      </c>
    </row>
    <row r="84" spans="1:5" ht="15" customHeight="1" x14ac:dyDescent="0.25">
      <c r="A84" s="33" t="s">
        <v>935</v>
      </c>
      <c r="B84" s="31">
        <v>102</v>
      </c>
      <c r="C84" s="34">
        <v>3000</v>
      </c>
      <c r="D84" s="34">
        <v>3000</v>
      </c>
      <c r="E84" s="31" t="s">
        <v>78</v>
      </c>
    </row>
    <row r="85" spans="1:5" ht="15" customHeight="1" x14ac:dyDescent="0.25">
      <c r="A85" s="33" t="s">
        <v>1646</v>
      </c>
      <c r="B85" s="31">
        <v>111</v>
      </c>
      <c r="C85" s="34">
        <v>3300</v>
      </c>
      <c r="D85" s="34">
        <v>3300</v>
      </c>
      <c r="E85" s="31" t="s">
        <v>78</v>
      </c>
    </row>
    <row r="86" spans="1:5" ht="15" customHeight="1" x14ac:dyDescent="0.25">
      <c r="A86" s="33" t="s">
        <v>1053</v>
      </c>
      <c r="B86" s="31">
        <v>111</v>
      </c>
      <c r="C86" s="34">
        <v>4400</v>
      </c>
      <c r="D86" s="34">
        <v>4400</v>
      </c>
      <c r="E86" s="31" t="s">
        <v>78</v>
      </c>
    </row>
    <row r="87" spans="1:5" ht="15" customHeight="1" x14ac:dyDescent="0.25">
      <c r="A87" s="33" t="s">
        <v>1054</v>
      </c>
      <c r="B87" s="31">
        <v>114</v>
      </c>
      <c r="C87" s="34">
        <v>3300</v>
      </c>
      <c r="D87" s="34">
        <v>3300</v>
      </c>
      <c r="E87" s="31" t="s">
        <v>78</v>
      </c>
    </row>
    <row r="88" spans="1:5" ht="15" customHeight="1" x14ac:dyDescent="0.25">
      <c r="A88" s="33" t="s">
        <v>936</v>
      </c>
      <c r="B88" s="32">
        <v>100</v>
      </c>
      <c r="C88" s="34" t="s">
        <v>1647</v>
      </c>
      <c r="D88" s="34" t="s">
        <v>1647</v>
      </c>
      <c r="E88" s="31" t="s">
        <v>78</v>
      </c>
    </row>
    <row r="89" spans="1:5" ht="15" customHeight="1" x14ac:dyDescent="0.25">
      <c r="A89" s="33" t="s">
        <v>1648</v>
      </c>
      <c r="B89" s="32">
        <v>106</v>
      </c>
      <c r="C89" s="34">
        <v>3400</v>
      </c>
      <c r="D89" s="34">
        <v>3400</v>
      </c>
      <c r="E89" s="31" t="s">
        <v>78</v>
      </c>
    </row>
    <row r="90" spans="1:5" ht="15" customHeight="1" x14ac:dyDescent="0.25">
      <c r="A90" s="33" t="s">
        <v>1649</v>
      </c>
      <c r="B90" s="31">
        <v>107</v>
      </c>
      <c r="C90" s="34">
        <v>3200</v>
      </c>
      <c r="D90" s="34">
        <v>3200</v>
      </c>
      <c r="E90" s="31" t="s">
        <v>78</v>
      </c>
    </row>
    <row r="91" spans="1:5" ht="15" customHeight="1" x14ac:dyDescent="0.25">
      <c r="A91" s="33" t="s">
        <v>947</v>
      </c>
      <c r="B91" s="31">
        <v>111</v>
      </c>
      <c r="C91" s="34">
        <v>4600</v>
      </c>
      <c r="D91" s="34">
        <v>4600</v>
      </c>
      <c r="E91" s="31" t="s">
        <v>78</v>
      </c>
    </row>
    <row r="92" spans="1:5" ht="15" customHeight="1" x14ac:dyDescent="0.25">
      <c r="A92" s="33" t="s">
        <v>950</v>
      </c>
      <c r="B92" s="37">
        <v>108</v>
      </c>
      <c r="C92" s="34">
        <v>4600</v>
      </c>
      <c r="D92" s="34">
        <v>4600</v>
      </c>
      <c r="E92" s="31" t="s">
        <v>78</v>
      </c>
    </row>
    <row r="93" spans="1:5" ht="15" customHeight="1" x14ac:dyDescent="0.25">
      <c r="A93" s="33"/>
      <c r="B93" s="37">
        <v>111</v>
      </c>
      <c r="C93" s="34" t="s">
        <v>1650</v>
      </c>
      <c r="D93" s="34" t="s">
        <v>1650</v>
      </c>
      <c r="E93" s="31" t="s">
        <v>78</v>
      </c>
    </row>
    <row r="94" spans="1:5" ht="15" customHeight="1" x14ac:dyDescent="0.25">
      <c r="A94" s="33" t="s">
        <v>1651</v>
      </c>
      <c r="B94" s="32">
        <v>111</v>
      </c>
      <c r="C94" s="34" t="s">
        <v>1652</v>
      </c>
      <c r="D94" s="34" t="s">
        <v>1652</v>
      </c>
      <c r="E94" s="31" t="s">
        <v>78</v>
      </c>
    </row>
    <row r="95" spans="1:5" ht="15" customHeight="1" x14ac:dyDescent="0.25">
      <c r="A95" s="33" t="s">
        <v>1653</v>
      </c>
      <c r="B95" s="34">
        <v>109</v>
      </c>
      <c r="C95" s="34">
        <v>1700</v>
      </c>
      <c r="D95" s="34">
        <v>1700</v>
      </c>
      <c r="E95" s="31" t="s">
        <v>78</v>
      </c>
    </row>
    <row r="96" spans="1:5" ht="15" customHeight="1" x14ac:dyDescent="0.25">
      <c r="A96" s="33" t="s">
        <v>958</v>
      </c>
      <c r="B96" s="31">
        <v>105</v>
      </c>
      <c r="C96" s="34">
        <v>3900</v>
      </c>
      <c r="D96" s="34">
        <v>3900</v>
      </c>
      <c r="E96" s="31" t="s">
        <v>78</v>
      </c>
    </row>
    <row r="97" spans="1:5" ht="15" customHeight="1" x14ac:dyDescent="0.25">
      <c r="A97" s="33" t="s">
        <v>1654</v>
      </c>
      <c r="B97" s="34">
        <v>130</v>
      </c>
      <c r="C97" s="34">
        <v>4500</v>
      </c>
      <c r="D97" s="34">
        <v>4500</v>
      </c>
      <c r="E97" s="31" t="s">
        <v>78</v>
      </c>
    </row>
    <row r="98" spans="1:5" ht="15" customHeight="1" x14ac:dyDescent="0.25">
      <c r="A98" s="33" t="s">
        <v>960</v>
      </c>
      <c r="B98" s="32">
        <v>108</v>
      </c>
      <c r="C98" s="31" t="s">
        <v>1655</v>
      </c>
      <c r="D98" s="31" t="s">
        <v>1655</v>
      </c>
      <c r="E98" s="31" t="s">
        <v>78</v>
      </c>
    </row>
    <row r="99" spans="1:5" ht="15" customHeight="1" x14ac:dyDescent="0.25">
      <c r="A99" s="33" t="s">
        <v>962</v>
      </c>
      <c r="B99" s="32">
        <v>114</v>
      </c>
      <c r="C99" s="34" t="s">
        <v>1656</v>
      </c>
      <c r="D99" s="34" t="s">
        <v>1656</v>
      </c>
      <c r="E99" s="31" t="s">
        <v>78</v>
      </c>
    </row>
    <row r="100" spans="1:5" ht="15" customHeight="1" x14ac:dyDescent="0.25">
      <c r="A100" s="33" t="s">
        <v>963</v>
      </c>
      <c r="B100" s="32">
        <v>91</v>
      </c>
      <c r="C100" s="34" t="s">
        <v>1657</v>
      </c>
      <c r="D100" s="34" t="s">
        <v>1657</v>
      </c>
      <c r="E100" s="31" t="s">
        <v>78</v>
      </c>
    </row>
    <row r="101" spans="1:5" ht="15" customHeight="1" x14ac:dyDescent="0.25">
      <c r="A101" s="33" t="s">
        <v>1291</v>
      </c>
      <c r="B101" s="31">
        <v>111</v>
      </c>
      <c r="C101" s="34">
        <v>1500</v>
      </c>
      <c r="D101" s="34">
        <v>1500</v>
      </c>
      <c r="E101" s="31" t="s">
        <v>78</v>
      </c>
    </row>
    <row r="102" spans="1:5" ht="15" customHeight="1" x14ac:dyDescent="0.25">
      <c r="A102" s="33" t="s">
        <v>965</v>
      </c>
      <c r="B102" s="31">
        <v>112</v>
      </c>
      <c r="C102" s="34" t="s">
        <v>1658</v>
      </c>
      <c r="D102" s="34" t="s">
        <v>1658</v>
      </c>
      <c r="E102" s="31" t="s">
        <v>78</v>
      </c>
    </row>
    <row r="103" spans="1:5" ht="15" customHeight="1" x14ac:dyDescent="0.25">
      <c r="A103" s="33" t="s">
        <v>1659</v>
      </c>
      <c r="B103" s="31">
        <v>112</v>
      </c>
      <c r="C103" s="34">
        <v>2500</v>
      </c>
      <c r="D103" s="34">
        <v>2500</v>
      </c>
      <c r="E103" s="31" t="s">
        <v>78</v>
      </c>
    </row>
    <row r="104" spans="1:5" ht="15" customHeight="1" x14ac:dyDescent="0.25">
      <c r="A104" s="33" t="s">
        <v>968</v>
      </c>
      <c r="B104" s="37">
        <v>107</v>
      </c>
      <c r="C104" s="34">
        <v>3700</v>
      </c>
      <c r="D104" s="34">
        <v>3700</v>
      </c>
      <c r="E104" s="31" t="s">
        <v>78</v>
      </c>
    </row>
    <row r="105" spans="1:5" ht="15" customHeight="1" x14ac:dyDescent="0.25">
      <c r="A105" s="33" t="s">
        <v>971</v>
      </c>
      <c r="B105" s="31">
        <v>112</v>
      </c>
      <c r="C105" s="34">
        <v>4500</v>
      </c>
      <c r="D105" s="34">
        <v>4500</v>
      </c>
      <c r="E105" s="31" t="s">
        <v>78</v>
      </c>
    </row>
    <row r="106" spans="1:5" ht="15" customHeight="1" x14ac:dyDescent="0.25">
      <c r="A106" s="33"/>
      <c r="B106" s="31">
        <v>129</v>
      </c>
      <c r="C106" s="34">
        <v>5000</v>
      </c>
      <c r="D106" s="34">
        <v>5000</v>
      </c>
      <c r="E106" s="31" t="s">
        <v>78</v>
      </c>
    </row>
    <row r="107" spans="1:5" ht="15" customHeight="1" x14ac:dyDescent="0.25">
      <c r="A107" s="33" t="s">
        <v>974</v>
      </c>
      <c r="B107" s="31">
        <v>109</v>
      </c>
      <c r="C107" s="34" t="s">
        <v>1660</v>
      </c>
      <c r="D107" s="34" t="s">
        <v>1660</v>
      </c>
      <c r="E107" s="31" t="s">
        <v>78</v>
      </c>
    </row>
    <row r="108" spans="1:5" ht="15" customHeight="1" x14ac:dyDescent="0.25">
      <c r="A108" s="33" t="s">
        <v>976</v>
      </c>
      <c r="B108" s="32">
        <v>99</v>
      </c>
      <c r="C108" s="34">
        <v>2600</v>
      </c>
      <c r="D108" s="34">
        <v>2600</v>
      </c>
      <c r="E108" s="31" t="s">
        <v>78</v>
      </c>
    </row>
    <row r="109" spans="1:5" ht="15" customHeight="1" x14ac:dyDescent="0.25">
      <c r="A109" s="33" t="s">
        <v>979</v>
      </c>
      <c r="B109" s="32">
        <v>125</v>
      </c>
      <c r="C109" s="34">
        <v>9000</v>
      </c>
      <c r="D109" s="34">
        <v>9000</v>
      </c>
      <c r="E109" s="31" t="s">
        <v>78</v>
      </c>
    </row>
    <row r="110" spans="1:5" ht="15" customHeight="1" x14ac:dyDescent="0.25">
      <c r="A110" s="33"/>
      <c r="B110" s="32">
        <v>136</v>
      </c>
      <c r="C110" s="34" t="s">
        <v>1661</v>
      </c>
      <c r="D110" s="34" t="s">
        <v>1661</v>
      </c>
      <c r="E110" s="31" t="s">
        <v>78</v>
      </c>
    </row>
    <row r="111" spans="1:5" ht="15" customHeight="1" x14ac:dyDescent="0.25">
      <c r="A111" s="33" t="s">
        <v>983</v>
      </c>
      <c r="B111" s="32">
        <v>97</v>
      </c>
      <c r="C111" s="34" t="s">
        <v>1662</v>
      </c>
      <c r="D111" s="34" t="s">
        <v>1662</v>
      </c>
      <c r="E111" s="31" t="s">
        <v>78</v>
      </c>
    </row>
    <row r="112" spans="1:5" ht="15" customHeight="1" x14ac:dyDescent="0.25">
      <c r="A112" s="33" t="s">
        <v>1663</v>
      </c>
      <c r="B112" s="31">
        <v>111</v>
      </c>
      <c r="C112" s="34" t="s">
        <v>1664</v>
      </c>
      <c r="D112" s="34" t="s">
        <v>1664</v>
      </c>
      <c r="E112" s="31" t="s">
        <v>78</v>
      </c>
    </row>
    <row r="113" spans="1:5" ht="15" customHeight="1" x14ac:dyDescent="0.25">
      <c r="A113" s="33"/>
      <c r="B113" s="31">
        <v>139</v>
      </c>
      <c r="C113" s="34">
        <v>2000</v>
      </c>
      <c r="D113" s="34">
        <v>2000</v>
      </c>
      <c r="E113" s="31" t="s">
        <v>78</v>
      </c>
    </row>
    <row r="114" spans="1:5" ht="15" customHeight="1" x14ac:dyDescent="0.25">
      <c r="A114" s="33" t="s">
        <v>1191</v>
      </c>
      <c r="B114" s="31">
        <v>111</v>
      </c>
      <c r="C114" s="34">
        <v>2800</v>
      </c>
      <c r="D114" s="34">
        <v>2800</v>
      </c>
      <c r="E114" s="31" t="s">
        <v>78</v>
      </c>
    </row>
    <row r="115" spans="1:5" ht="15" customHeight="1" x14ac:dyDescent="0.25">
      <c r="A115" s="33" t="s">
        <v>987</v>
      </c>
      <c r="B115" s="31">
        <v>111</v>
      </c>
      <c r="C115" s="34">
        <v>5000</v>
      </c>
      <c r="D115" s="34">
        <v>5000</v>
      </c>
      <c r="E115" s="31" t="s">
        <v>78</v>
      </c>
    </row>
    <row r="116" spans="1:5" ht="15" customHeight="1" x14ac:dyDescent="0.25">
      <c r="A116" s="33" t="s">
        <v>1665</v>
      </c>
      <c r="B116" s="32">
        <v>116</v>
      </c>
      <c r="C116" s="34" t="s">
        <v>1564</v>
      </c>
      <c r="D116" s="34" t="s">
        <v>1564</v>
      </c>
      <c r="E116" s="31" t="s">
        <v>78</v>
      </c>
    </row>
    <row r="117" spans="1:5" ht="15" customHeight="1" x14ac:dyDescent="0.25">
      <c r="A117" s="33" t="s">
        <v>1666</v>
      </c>
      <c r="B117" s="32">
        <v>112</v>
      </c>
      <c r="C117" s="34">
        <v>3800</v>
      </c>
      <c r="D117" s="34">
        <v>3800</v>
      </c>
      <c r="E117" s="31" t="s">
        <v>78</v>
      </c>
    </row>
    <row r="118" spans="1:5" ht="15" customHeight="1" x14ac:dyDescent="0.25">
      <c r="A118" s="33" t="s">
        <v>1667</v>
      </c>
      <c r="B118" s="32">
        <v>111</v>
      </c>
      <c r="C118" s="34" t="s">
        <v>1662</v>
      </c>
      <c r="D118" s="34" t="s">
        <v>1662</v>
      </c>
      <c r="E118" s="31" t="s">
        <v>78</v>
      </c>
    </row>
    <row r="119" spans="1:5" ht="15" customHeight="1" x14ac:dyDescent="0.25">
      <c r="A119" s="33" t="s">
        <v>1668</v>
      </c>
      <c r="B119" s="31">
        <v>139</v>
      </c>
      <c r="C119" s="31" t="s">
        <v>1669</v>
      </c>
      <c r="D119" s="31" t="s">
        <v>1669</v>
      </c>
      <c r="E119" s="31" t="s">
        <v>78</v>
      </c>
    </row>
    <row r="120" spans="1:5" ht="15" customHeight="1" x14ac:dyDescent="0.25">
      <c r="A120" s="33" t="s">
        <v>740</v>
      </c>
      <c r="B120" s="32">
        <v>96</v>
      </c>
      <c r="C120" s="34" t="s">
        <v>1670</v>
      </c>
      <c r="D120" s="34" t="s">
        <v>1670</v>
      </c>
      <c r="E120" s="31" t="s">
        <v>78</v>
      </c>
    </row>
    <row r="121" spans="1:5" ht="15" customHeight="1" x14ac:dyDescent="0.25">
      <c r="A121" s="33"/>
      <c r="B121" s="32">
        <v>104</v>
      </c>
      <c r="C121" s="34" t="s">
        <v>1671</v>
      </c>
      <c r="D121" s="34" t="s">
        <v>1671</v>
      </c>
      <c r="E121" s="31" t="s">
        <v>78</v>
      </c>
    </row>
    <row r="122" spans="1:5" ht="15" customHeight="1" x14ac:dyDescent="0.25">
      <c r="A122" s="33" t="s">
        <v>1672</v>
      </c>
      <c r="B122" s="32">
        <v>111</v>
      </c>
      <c r="C122" s="34" t="s">
        <v>1673</v>
      </c>
      <c r="D122" s="34" t="s">
        <v>1673</v>
      </c>
      <c r="E122" s="31" t="s">
        <v>78</v>
      </c>
    </row>
    <row r="123" spans="1:5" ht="15" customHeight="1" x14ac:dyDescent="0.25">
      <c r="A123" s="33" t="s">
        <v>999</v>
      </c>
      <c r="B123" s="31">
        <v>114</v>
      </c>
      <c r="C123" s="34" t="s">
        <v>1637</v>
      </c>
      <c r="D123" s="34" t="s">
        <v>1637</v>
      </c>
      <c r="E123" s="31" t="s">
        <v>78</v>
      </c>
    </row>
    <row r="124" spans="1:5" ht="15" customHeight="1" x14ac:dyDescent="0.25">
      <c r="B124" s="37">
        <v>230</v>
      </c>
      <c r="C124" s="34" t="s">
        <v>1674</v>
      </c>
      <c r="D124" s="34" t="s">
        <v>1674</v>
      </c>
      <c r="E124" s="31" t="s">
        <v>78</v>
      </c>
    </row>
    <row r="125" spans="1:5" ht="15" customHeight="1" x14ac:dyDescent="0.25">
      <c r="B125" s="37"/>
      <c r="E125" s="52"/>
    </row>
    <row r="126" spans="1:5" ht="15" customHeight="1" x14ac:dyDescent="0.25">
      <c r="A126" s="30" t="s">
        <v>1004</v>
      </c>
      <c r="E126" s="31"/>
    </row>
    <row r="127" spans="1:5" ht="15" customHeight="1" x14ac:dyDescent="0.25">
      <c r="A127" s="33" t="s">
        <v>1675</v>
      </c>
      <c r="B127" s="31">
        <v>96</v>
      </c>
      <c r="C127" s="34" t="s">
        <v>1676</v>
      </c>
      <c r="D127" s="34" t="s">
        <v>1676</v>
      </c>
      <c r="E127" s="38" t="s">
        <v>78</v>
      </c>
    </row>
    <row r="128" spans="1:5" ht="15" customHeight="1" x14ac:dyDescent="0.25">
      <c r="A128" s="33"/>
      <c r="B128" s="31">
        <v>105</v>
      </c>
      <c r="C128" s="34" t="s">
        <v>967</v>
      </c>
      <c r="D128" s="34" t="s">
        <v>2724</v>
      </c>
      <c r="E128" s="52">
        <f>(1750-1450)/1450*100</f>
        <v>20.689655172413794</v>
      </c>
    </row>
    <row r="129" spans="1:5" ht="15" customHeight="1" x14ac:dyDescent="0.25">
      <c r="A129" s="33" t="s">
        <v>2725</v>
      </c>
      <c r="B129" s="31">
        <v>107</v>
      </c>
      <c r="C129" s="34" t="s">
        <v>12</v>
      </c>
      <c r="D129" s="34">
        <v>1500</v>
      </c>
      <c r="E129" s="52" t="s">
        <v>14</v>
      </c>
    </row>
    <row r="130" spans="1:5" ht="15" customHeight="1" x14ac:dyDescent="0.25">
      <c r="A130" s="33" t="s">
        <v>1005</v>
      </c>
      <c r="B130" s="31">
        <v>111</v>
      </c>
      <c r="C130" s="34">
        <v>2000</v>
      </c>
      <c r="D130" s="34">
        <v>2000</v>
      </c>
      <c r="E130" s="38" t="s">
        <v>78</v>
      </c>
    </row>
    <row r="131" spans="1:5" ht="15" customHeight="1" x14ac:dyDescent="0.25">
      <c r="A131" s="33" t="s">
        <v>1677</v>
      </c>
      <c r="B131" s="31">
        <v>109</v>
      </c>
      <c r="C131" s="34">
        <v>2500</v>
      </c>
      <c r="D131" s="34">
        <v>2500</v>
      </c>
      <c r="E131" s="38" t="s">
        <v>78</v>
      </c>
    </row>
    <row r="132" spans="1:5" ht="15" customHeight="1" x14ac:dyDescent="0.25">
      <c r="A132" s="33" t="s">
        <v>1678</v>
      </c>
      <c r="B132" s="31">
        <v>102</v>
      </c>
      <c r="C132" s="34">
        <v>2000</v>
      </c>
      <c r="D132" s="34">
        <v>2000</v>
      </c>
      <c r="E132" s="38" t="s">
        <v>78</v>
      </c>
    </row>
    <row r="133" spans="1:5" ht="15" customHeight="1" x14ac:dyDescent="0.25">
      <c r="A133" s="33" t="s">
        <v>1679</v>
      </c>
      <c r="B133" s="31">
        <v>110</v>
      </c>
      <c r="C133" s="31" t="s">
        <v>1680</v>
      </c>
      <c r="D133" s="31" t="s">
        <v>1680</v>
      </c>
      <c r="E133" s="38" t="s">
        <v>78</v>
      </c>
    </row>
    <row r="134" spans="1:5" ht="15" customHeight="1" x14ac:dyDescent="0.25">
      <c r="A134" s="29"/>
      <c r="B134" s="32"/>
      <c r="E134" s="31"/>
    </row>
    <row r="135" spans="1:5" ht="15" customHeight="1" x14ac:dyDescent="0.25">
      <c r="A135" s="30" t="s">
        <v>1681</v>
      </c>
      <c r="B135" s="32"/>
      <c r="E135" s="31"/>
    </row>
    <row r="136" spans="1:5" s="29" customFormat="1" ht="15" customHeight="1" x14ac:dyDescent="0.25">
      <c r="A136" s="33" t="s">
        <v>1682</v>
      </c>
      <c r="B136" s="32">
        <v>112</v>
      </c>
      <c r="C136" s="34">
        <v>2300</v>
      </c>
      <c r="D136" s="34">
        <v>2300</v>
      </c>
      <c r="E136" s="31" t="s">
        <v>78</v>
      </c>
    </row>
    <row r="137" spans="1:5" ht="15" customHeight="1" x14ac:dyDescent="0.25">
      <c r="A137" s="29"/>
      <c r="B137" s="32"/>
      <c r="E137" s="31"/>
    </row>
    <row r="138" spans="1:5" ht="15" customHeight="1" x14ac:dyDescent="0.25">
      <c r="A138" s="30" t="s">
        <v>1008</v>
      </c>
      <c r="E138" s="31"/>
    </row>
    <row r="139" spans="1:5" ht="15" customHeight="1" x14ac:dyDescent="0.25">
      <c r="A139" s="33" t="s">
        <v>1009</v>
      </c>
      <c r="B139" s="31">
        <v>93</v>
      </c>
      <c r="C139" s="34">
        <v>1600</v>
      </c>
      <c r="D139" s="34">
        <v>1600</v>
      </c>
      <c r="E139" s="31" t="s">
        <v>78</v>
      </c>
    </row>
    <row r="140" spans="1:5" ht="15" customHeight="1" x14ac:dyDescent="0.25">
      <c r="A140" s="33" t="s">
        <v>1683</v>
      </c>
      <c r="B140" s="31">
        <v>95</v>
      </c>
      <c r="C140" s="34">
        <v>2500</v>
      </c>
      <c r="D140" s="34">
        <v>2500</v>
      </c>
      <c r="E140" s="38" t="s">
        <v>78</v>
      </c>
    </row>
    <row r="141" spans="1:5" ht="15" customHeight="1" x14ac:dyDescent="0.25">
      <c r="A141" s="33" t="s">
        <v>1684</v>
      </c>
      <c r="B141" s="31">
        <v>94</v>
      </c>
      <c r="C141" s="34" t="s">
        <v>1685</v>
      </c>
      <c r="D141" s="34" t="s">
        <v>1685</v>
      </c>
      <c r="E141" s="31" t="s">
        <v>78</v>
      </c>
    </row>
    <row r="142" spans="1:5" ht="15" customHeight="1" x14ac:dyDescent="0.25">
      <c r="A142" s="29"/>
      <c r="B142" s="32"/>
      <c r="E142" s="31"/>
    </row>
    <row r="143" spans="1:5" s="18" customFormat="1" ht="15" customHeight="1" x14ac:dyDescent="0.25">
      <c r="A143" s="22" t="s">
        <v>1958</v>
      </c>
      <c r="B143" s="16"/>
      <c r="C143" s="16"/>
      <c r="D143" s="16"/>
      <c r="E143" s="17"/>
    </row>
    <row r="144" spans="1:5" s="18" customFormat="1" ht="15" customHeight="1" x14ac:dyDescent="0.25">
      <c r="A144" s="19" t="s">
        <v>1959</v>
      </c>
      <c r="B144" s="16">
        <v>105</v>
      </c>
      <c r="C144" s="20">
        <v>4000</v>
      </c>
      <c r="D144" s="16" t="s">
        <v>1960</v>
      </c>
      <c r="E144" s="17">
        <v>-11.3</v>
      </c>
    </row>
    <row r="145" spans="1:5" s="18" customFormat="1" ht="15" customHeight="1" x14ac:dyDescent="0.25">
      <c r="A145" s="19" t="s">
        <v>1961</v>
      </c>
      <c r="B145" s="16">
        <v>111</v>
      </c>
      <c r="C145" s="16" t="s">
        <v>1709</v>
      </c>
      <c r="D145" s="16" t="s">
        <v>1709</v>
      </c>
      <c r="E145" s="17" t="s">
        <v>78</v>
      </c>
    </row>
    <row r="146" spans="1:5" s="18" customFormat="1" ht="15" customHeight="1" x14ac:dyDescent="0.25">
      <c r="A146" s="19" t="s">
        <v>1962</v>
      </c>
      <c r="B146" s="16">
        <v>99</v>
      </c>
      <c r="C146" s="20">
        <v>4200</v>
      </c>
      <c r="D146" s="20">
        <v>4000</v>
      </c>
      <c r="E146" s="17" t="s">
        <v>78</v>
      </c>
    </row>
    <row r="147" spans="1:5" s="18" customFormat="1" ht="15" customHeight="1" x14ac:dyDescent="0.25">
      <c r="A147" s="19" t="s">
        <v>1963</v>
      </c>
      <c r="B147" s="16">
        <v>111</v>
      </c>
      <c r="C147" s="20" t="s">
        <v>12</v>
      </c>
      <c r="D147" s="20">
        <v>3500</v>
      </c>
      <c r="E147" s="17" t="s">
        <v>14</v>
      </c>
    </row>
    <row r="148" spans="1:5" s="18" customFormat="1" ht="15" customHeight="1" x14ac:dyDescent="0.25">
      <c r="A148" s="19" t="s">
        <v>1964</v>
      </c>
      <c r="B148" s="16">
        <v>105</v>
      </c>
      <c r="C148" s="16" t="s">
        <v>1671</v>
      </c>
      <c r="D148" s="20" t="s">
        <v>2296</v>
      </c>
      <c r="E148" s="17">
        <v>5.3</v>
      </c>
    </row>
    <row r="149" spans="1:5" s="18" customFormat="1" ht="15" customHeight="1" x14ac:dyDescent="0.25">
      <c r="A149" s="23"/>
      <c r="B149" s="16"/>
      <c r="C149" s="16"/>
      <c r="D149" s="16"/>
      <c r="E149" s="17"/>
    </row>
    <row r="150" spans="1:5" ht="15" customHeight="1" x14ac:dyDescent="0.25">
      <c r="A150" s="30" t="s">
        <v>1012</v>
      </c>
      <c r="B150" s="32"/>
      <c r="E150" s="31"/>
    </row>
    <row r="151" spans="1:5" ht="15" customHeight="1" x14ac:dyDescent="0.25">
      <c r="A151" s="33" t="s">
        <v>1686</v>
      </c>
      <c r="B151" s="31">
        <v>116</v>
      </c>
      <c r="C151" s="31" t="s">
        <v>1687</v>
      </c>
      <c r="D151" s="31" t="s">
        <v>1984</v>
      </c>
      <c r="E151" s="52">
        <f>(2900-2650)/2650*100</f>
        <v>9.433962264150944</v>
      </c>
    </row>
    <row r="152" spans="1:5" ht="15" customHeight="1" x14ac:dyDescent="0.25">
      <c r="A152" s="33" t="s">
        <v>1014</v>
      </c>
      <c r="B152" s="31">
        <v>116</v>
      </c>
      <c r="C152" s="34" t="s">
        <v>1688</v>
      </c>
      <c r="D152" s="34" t="s">
        <v>1688</v>
      </c>
      <c r="E152" s="38" t="s">
        <v>78</v>
      </c>
    </row>
    <row r="153" spans="1:5" ht="15" customHeight="1" x14ac:dyDescent="0.25">
      <c r="A153" s="33" t="s">
        <v>2726</v>
      </c>
      <c r="B153" s="31">
        <v>116</v>
      </c>
      <c r="C153" s="34" t="s">
        <v>12</v>
      </c>
      <c r="D153" s="34">
        <v>2200</v>
      </c>
      <c r="E153" s="38" t="s">
        <v>14</v>
      </c>
    </row>
    <row r="154" spans="1:5" ht="15" customHeight="1" x14ac:dyDescent="0.25">
      <c r="A154" s="33" t="s">
        <v>2727</v>
      </c>
      <c r="B154" s="31">
        <v>164</v>
      </c>
      <c r="C154" s="34" t="s">
        <v>12</v>
      </c>
      <c r="D154" s="34" t="s">
        <v>2717</v>
      </c>
      <c r="E154" s="38" t="s">
        <v>14</v>
      </c>
    </row>
    <row r="155" spans="1:5" ht="15" customHeight="1" x14ac:dyDescent="0.25">
      <c r="A155" s="33" t="s">
        <v>2728</v>
      </c>
      <c r="B155" s="31">
        <v>97</v>
      </c>
      <c r="C155" s="34" t="s">
        <v>12</v>
      </c>
      <c r="D155" s="34">
        <v>1700</v>
      </c>
      <c r="E155" s="38" t="s">
        <v>14</v>
      </c>
    </row>
    <row r="156" spans="1:5" ht="15" customHeight="1" x14ac:dyDescent="0.25">
      <c r="A156" s="33" t="s">
        <v>1689</v>
      </c>
      <c r="B156" s="31">
        <v>128</v>
      </c>
      <c r="C156" s="34" t="s">
        <v>1156</v>
      </c>
      <c r="D156" s="34" t="s">
        <v>1156</v>
      </c>
      <c r="E156" s="38" t="s">
        <v>78</v>
      </c>
    </row>
    <row r="157" spans="1:5" ht="15" customHeight="1" x14ac:dyDescent="0.25">
      <c r="A157" s="33" t="s">
        <v>1015</v>
      </c>
      <c r="B157" s="31">
        <v>111</v>
      </c>
      <c r="C157" s="34">
        <v>1500</v>
      </c>
      <c r="D157" s="34">
        <v>1500</v>
      </c>
      <c r="E157" s="38" t="s">
        <v>78</v>
      </c>
    </row>
    <row r="158" spans="1:5" ht="15" customHeight="1" x14ac:dyDescent="0.25">
      <c r="A158" s="33" t="s">
        <v>1016</v>
      </c>
      <c r="B158" s="31">
        <v>208</v>
      </c>
      <c r="C158" s="34" t="s">
        <v>1562</v>
      </c>
      <c r="D158" s="34" t="s">
        <v>1562</v>
      </c>
      <c r="E158" s="38" t="s">
        <v>78</v>
      </c>
    </row>
    <row r="159" spans="1:5" ht="15" customHeight="1" x14ac:dyDescent="0.25">
      <c r="A159" s="33" t="s">
        <v>1020</v>
      </c>
      <c r="B159" s="31">
        <v>111</v>
      </c>
      <c r="C159" s="34" t="s">
        <v>12</v>
      </c>
      <c r="D159" s="34">
        <v>1800</v>
      </c>
      <c r="E159" s="38" t="s">
        <v>14</v>
      </c>
    </row>
    <row r="160" spans="1:5" ht="15" customHeight="1" x14ac:dyDescent="0.25">
      <c r="A160" s="33" t="s">
        <v>1690</v>
      </c>
      <c r="B160" s="32">
        <v>105</v>
      </c>
      <c r="C160" s="34" t="s">
        <v>1691</v>
      </c>
      <c r="D160" s="34" t="s">
        <v>1691</v>
      </c>
      <c r="E160" s="38" t="s">
        <v>78</v>
      </c>
    </row>
    <row r="161" spans="1:5" ht="15" customHeight="1" x14ac:dyDescent="0.25">
      <c r="A161" s="33" t="s">
        <v>2729</v>
      </c>
      <c r="B161" s="32">
        <v>96</v>
      </c>
      <c r="C161" s="34" t="s">
        <v>12</v>
      </c>
      <c r="D161" s="34">
        <v>1850</v>
      </c>
      <c r="E161" s="38" t="s">
        <v>14</v>
      </c>
    </row>
    <row r="162" spans="1:5" ht="15" customHeight="1" x14ac:dyDescent="0.25">
      <c r="A162" s="33" t="s">
        <v>1021</v>
      </c>
      <c r="B162" s="32">
        <v>111</v>
      </c>
      <c r="C162" s="34" t="s">
        <v>1692</v>
      </c>
      <c r="D162" s="34" t="s">
        <v>2730</v>
      </c>
      <c r="E162" s="52">
        <f>(2350-2400)/2400*100</f>
        <v>-2.083333333333333</v>
      </c>
    </row>
    <row r="163" spans="1:5" ht="15" customHeight="1" x14ac:dyDescent="0.25">
      <c r="A163" s="33" t="s">
        <v>1693</v>
      </c>
      <c r="B163" s="32">
        <v>116</v>
      </c>
      <c r="C163" s="34">
        <v>5500</v>
      </c>
      <c r="D163" s="34" t="s">
        <v>2731</v>
      </c>
      <c r="E163" s="52">
        <f>(4900-5500)/5500*100</f>
        <v>-10.909090909090908</v>
      </c>
    </row>
    <row r="164" spans="1:5" ht="15" customHeight="1" x14ac:dyDescent="0.25">
      <c r="A164" s="33" t="s">
        <v>2732</v>
      </c>
      <c r="B164" s="32">
        <v>122</v>
      </c>
      <c r="C164" s="34" t="s">
        <v>12</v>
      </c>
      <c r="D164" s="34" t="s">
        <v>2733</v>
      </c>
      <c r="E164" s="52" t="s">
        <v>14</v>
      </c>
    </row>
    <row r="165" spans="1:5" ht="15" customHeight="1" x14ac:dyDescent="0.25">
      <c r="A165" s="33" t="s">
        <v>2734</v>
      </c>
      <c r="B165" s="32">
        <v>116</v>
      </c>
      <c r="C165" s="34" t="s">
        <v>12</v>
      </c>
      <c r="D165" s="34" t="s">
        <v>2735</v>
      </c>
      <c r="E165" s="38" t="s">
        <v>14</v>
      </c>
    </row>
    <row r="166" spans="1:5" ht="15" customHeight="1" x14ac:dyDescent="0.25">
      <c r="A166" s="33" t="s">
        <v>1694</v>
      </c>
      <c r="B166" s="32">
        <v>111</v>
      </c>
      <c r="C166" s="34">
        <v>2000</v>
      </c>
      <c r="D166" s="34">
        <v>2000</v>
      </c>
      <c r="E166" s="38" t="s">
        <v>78</v>
      </c>
    </row>
    <row r="167" spans="1:5" ht="15" customHeight="1" x14ac:dyDescent="0.25">
      <c r="A167" s="33" t="s">
        <v>1024</v>
      </c>
      <c r="B167" s="32">
        <v>105</v>
      </c>
      <c r="C167" s="34" t="s">
        <v>872</v>
      </c>
      <c r="D167" s="34" t="s">
        <v>2736</v>
      </c>
      <c r="E167" s="52">
        <f>(2850-2500)/2500*100</f>
        <v>14.000000000000002</v>
      </c>
    </row>
    <row r="168" spans="1:5" ht="15" customHeight="1" x14ac:dyDescent="0.25">
      <c r="A168" s="29"/>
      <c r="B168" s="32"/>
      <c r="E168" s="31"/>
    </row>
    <row r="169" spans="1:5" ht="15" customHeight="1" x14ac:dyDescent="0.25">
      <c r="A169" s="30" t="s">
        <v>1026</v>
      </c>
    </row>
    <row r="170" spans="1:5" ht="15" customHeight="1" x14ac:dyDescent="0.25">
      <c r="A170" s="33" t="s">
        <v>1695</v>
      </c>
      <c r="B170" s="32">
        <v>110</v>
      </c>
      <c r="C170" s="31" t="s">
        <v>1696</v>
      </c>
      <c r="D170" s="31" t="s">
        <v>1696</v>
      </c>
      <c r="E170" s="38" t="s">
        <v>78</v>
      </c>
    </row>
    <row r="171" spans="1:5" ht="15" customHeight="1" x14ac:dyDescent="0.25">
      <c r="A171" s="33" t="s">
        <v>1697</v>
      </c>
      <c r="B171" s="32">
        <v>111</v>
      </c>
      <c r="C171" s="34" t="s">
        <v>1698</v>
      </c>
      <c r="D171" s="34" t="s">
        <v>1698</v>
      </c>
      <c r="E171" s="38" t="s">
        <v>78</v>
      </c>
    </row>
    <row r="172" spans="1:5" ht="15" customHeight="1" x14ac:dyDescent="0.25">
      <c r="A172" s="33" t="s">
        <v>1699</v>
      </c>
      <c r="B172" s="32">
        <v>124</v>
      </c>
      <c r="C172" s="34">
        <v>2500</v>
      </c>
      <c r="D172" s="34">
        <v>2500</v>
      </c>
      <c r="E172" s="38" t="s">
        <v>78</v>
      </c>
    </row>
    <row r="173" spans="1:5" ht="15" customHeight="1" x14ac:dyDescent="0.25">
      <c r="A173" s="33" t="s">
        <v>1031</v>
      </c>
      <c r="B173" s="31">
        <v>114</v>
      </c>
      <c r="C173" s="34">
        <v>4000</v>
      </c>
      <c r="D173" s="34">
        <v>4000</v>
      </c>
      <c r="E173" s="38" t="s">
        <v>78</v>
      </c>
    </row>
    <row r="174" spans="1:5" ht="15" customHeight="1" x14ac:dyDescent="0.25">
      <c r="A174" s="33" t="s">
        <v>1700</v>
      </c>
      <c r="B174" s="32">
        <v>97</v>
      </c>
      <c r="C174" s="34" t="s">
        <v>1701</v>
      </c>
      <c r="D174" s="34" t="s">
        <v>1701</v>
      </c>
      <c r="E174" s="38" t="s">
        <v>78</v>
      </c>
    </row>
    <row r="175" spans="1:5" ht="15" customHeight="1" x14ac:dyDescent="0.25">
      <c r="A175" s="33"/>
      <c r="B175" s="32">
        <v>111</v>
      </c>
      <c r="C175" s="34" t="s">
        <v>1390</v>
      </c>
      <c r="D175" s="34" t="s">
        <v>1390</v>
      </c>
      <c r="E175" s="38" t="s">
        <v>78</v>
      </c>
    </row>
    <row r="176" spans="1:5" ht="15" customHeight="1" x14ac:dyDescent="0.25">
      <c r="A176" s="33" t="s">
        <v>1038</v>
      </c>
      <c r="B176" s="32">
        <v>111</v>
      </c>
      <c r="C176" s="34">
        <v>2500</v>
      </c>
      <c r="D176" s="34">
        <v>2500</v>
      </c>
      <c r="E176" s="38" t="s">
        <v>78</v>
      </c>
    </row>
    <row r="177" spans="1:5" ht="15" customHeight="1" x14ac:dyDescent="0.25">
      <c r="A177" s="33" t="s">
        <v>1702</v>
      </c>
      <c r="B177" s="32">
        <v>111</v>
      </c>
      <c r="C177" s="34">
        <v>2500</v>
      </c>
      <c r="D177" s="34">
        <v>2500</v>
      </c>
      <c r="E177" s="38" t="s">
        <v>78</v>
      </c>
    </row>
    <row r="178" spans="1:5" ht="15" customHeight="1" x14ac:dyDescent="0.25">
      <c r="A178" s="33" t="s">
        <v>1042</v>
      </c>
      <c r="B178" s="32">
        <v>94</v>
      </c>
      <c r="C178" s="34">
        <v>2000</v>
      </c>
      <c r="D178" s="34">
        <v>2000</v>
      </c>
      <c r="E178" s="38" t="s">
        <v>78</v>
      </c>
    </row>
    <row r="179" spans="1:5" ht="15" customHeight="1" x14ac:dyDescent="0.25">
      <c r="A179" s="33" t="s">
        <v>1044</v>
      </c>
      <c r="B179" s="32">
        <v>74</v>
      </c>
      <c r="C179" s="34">
        <v>1800</v>
      </c>
      <c r="D179" s="34">
        <v>1800</v>
      </c>
      <c r="E179" s="38" t="s">
        <v>78</v>
      </c>
    </row>
    <row r="180" spans="1:5" ht="15" customHeight="1" x14ac:dyDescent="0.25">
      <c r="A180" s="33" t="s">
        <v>1046</v>
      </c>
      <c r="B180" s="32">
        <v>105</v>
      </c>
      <c r="C180" s="34" t="s">
        <v>1703</v>
      </c>
      <c r="D180" s="34" t="s">
        <v>1703</v>
      </c>
      <c r="E180" s="38" t="s">
        <v>78</v>
      </c>
    </row>
    <row r="181" spans="1:5" ht="15" customHeight="1" x14ac:dyDescent="0.25">
      <c r="A181" s="33" t="s">
        <v>1704</v>
      </c>
      <c r="B181" s="32">
        <v>100</v>
      </c>
      <c r="C181" s="34" t="s">
        <v>1705</v>
      </c>
      <c r="D181" s="34" t="s">
        <v>1705</v>
      </c>
      <c r="E181" s="38" t="s">
        <v>78</v>
      </c>
    </row>
    <row r="182" spans="1:5" ht="15" customHeight="1" x14ac:dyDescent="0.25">
      <c r="A182" s="33" t="s">
        <v>1050</v>
      </c>
      <c r="B182" s="32">
        <v>107</v>
      </c>
      <c r="C182" s="75" t="s">
        <v>1706</v>
      </c>
      <c r="D182" s="75" t="s">
        <v>1706</v>
      </c>
      <c r="E182" s="52" t="s">
        <v>78</v>
      </c>
    </row>
    <row r="183" spans="1:5" ht="15" customHeight="1" x14ac:dyDescent="0.25">
      <c r="A183" s="33" t="s">
        <v>1707</v>
      </c>
      <c r="B183" s="32">
        <v>111</v>
      </c>
      <c r="C183" s="75" t="s">
        <v>1562</v>
      </c>
      <c r="D183" s="75" t="s">
        <v>1562</v>
      </c>
      <c r="E183" s="52" t="s">
        <v>78</v>
      </c>
    </row>
    <row r="184" spans="1:5" ht="15" customHeight="1" x14ac:dyDescent="0.25">
      <c r="A184" s="33" t="s">
        <v>1708</v>
      </c>
      <c r="B184" s="32">
        <v>93</v>
      </c>
      <c r="C184" s="34">
        <v>3000</v>
      </c>
      <c r="D184" s="34">
        <v>3000</v>
      </c>
      <c r="E184" s="52" t="s">
        <v>78</v>
      </c>
    </row>
    <row r="185" spans="1:5" ht="15" customHeight="1" x14ac:dyDescent="0.25">
      <c r="A185" s="33" t="s">
        <v>1056</v>
      </c>
      <c r="B185" s="31">
        <v>93</v>
      </c>
      <c r="C185" s="34">
        <v>5500</v>
      </c>
      <c r="D185" s="34">
        <v>5500</v>
      </c>
      <c r="E185" s="41" t="s">
        <v>78</v>
      </c>
    </row>
    <row r="186" spans="1:5" ht="15" customHeight="1" x14ac:dyDescent="0.25">
      <c r="B186" s="31">
        <v>102</v>
      </c>
      <c r="C186" s="34">
        <v>4300</v>
      </c>
      <c r="D186" s="34">
        <v>4300</v>
      </c>
      <c r="E186" s="41" t="s">
        <v>78</v>
      </c>
    </row>
    <row r="187" spans="1:5" ht="15" customHeight="1" x14ac:dyDescent="0.25">
      <c r="A187" s="33" t="s">
        <v>1060</v>
      </c>
      <c r="B187" s="32">
        <v>117</v>
      </c>
      <c r="C187" s="34">
        <v>3300</v>
      </c>
      <c r="D187" s="34">
        <v>3300</v>
      </c>
      <c r="E187" s="38" t="s">
        <v>78</v>
      </c>
    </row>
    <row r="188" spans="1:5" ht="15" customHeight="1" x14ac:dyDescent="0.25">
      <c r="A188" s="33" t="s">
        <v>952</v>
      </c>
      <c r="B188" s="31">
        <v>116</v>
      </c>
      <c r="C188" s="31" t="s">
        <v>1709</v>
      </c>
      <c r="D188" s="31" t="s">
        <v>1709</v>
      </c>
      <c r="E188" s="41" t="s">
        <v>78</v>
      </c>
    </row>
    <row r="189" spans="1:5" ht="15" customHeight="1" x14ac:dyDescent="0.25">
      <c r="A189" s="33" t="s">
        <v>1710</v>
      </c>
      <c r="B189" s="32">
        <v>111</v>
      </c>
      <c r="C189" s="31" t="s">
        <v>1711</v>
      </c>
      <c r="D189" s="31" t="s">
        <v>1711</v>
      </c>
      <c r="E189" s="38" t="s">
        <v>78</v>
      </c>
    </row>
    <row r="190" spans="1:5" ht="15" customHeight="1" x14ac:dyDescent="0.25">
      <c r="A190" s="33" t="s">
        <v>1069</v>
      </c>
      <c r="B190" s="32">
        <v>85</v>
      </c>
      <c r="C190" s="34">
        <v>2500</v>
      </c>
      <c r="D190" s="34">
        <v>2500</v>
      </c>
      <c r="E190" s="38" t="s">
        <v>78</v>
      </c>
    </row>
    <row r="191" spans="1:5" ht="15" customHeight="1" x14ac:dyDescent="0.25">
      <c r="A191" s="33"/>
      <c r="B191" s="32">
        <v>112</v>
      </c>
      <c r="C191" s="34">
        <v>3500</v>
      </c>
      <c r="D191" s="34">
        <v>3500</v>
      </c>
      <c r="E191" s="38" t="s">
        <v>78</v>
      </c>
    </row>
    <row r="192" spans="1:5" ht="15" customHeight="1" x14ac:dyDescent="0.25">
      <c r="A192" s="33" t="s">
        <v>1072</v>
      </c>
      <c r="B192" s="32">
        <v>104</v>
      </c>
      <c r="C192" s="31" t="s">
        <v>1687</v>
      </c>
      <c r="D192" s="31" t="s">
        <v>1687</v>
      </c>
      <c r="E192" s="38" t="s">
        <v>78</v>
      </c>
    </row>
    <row r="193" spans="1:5" ht="15" customHeight="1" x14ac:dyDescent="0.25">
      <c r="A193" s="33" t="s">
        <v>1075</v>
      </c>
      <c r="B193" s="32">
        <v>111</v>
      </c>
      <c r="C193" s="31" t="s">
        <v>1712</v>
      </c>
      <c r="D193" s="31" t="s">
        <v>1712</v>
      </c>
      <c r="E193" s="38" t="s">
        <v>78</v>
      </c>
    </row>
    <row r="194" spans="1:5" ht="15" customHeight="1" x14ac:dyDescent="0.25">
      <c r="A194" s="33" t="s">
        <v>1713</v>
      </c>
      <c r="B194" s="32">
        <v>111</v>
      </c>
      <c r="C194" s="34">
        <v>2920</v>
      </c>
      <c r="D194" s="34">
        <v>2920</v>
      </c>
      <c r="E194" s="38" t="s">
        <v>78</v>
      </c>
    </row>
    <row r="195" spans="1:5" ht="15" customHeight="1" x14ac:dyDescent="0.25">
      <c r="A195" s="33" t="s">
        <v>1078</v>
      </c>
      <c r="B195" s="32">
        <v>108</v>
      </c>
      <c r="C195" s="34" t="s">
        <v>1714</v>
      </c>
      <c r="D195" s="34" t="s">
        <v>1714</v>
      </c>
      <c r="E195" s="38" t="s">
        <v>78</v>
      </c>
    </row>
    <row r="196" spans="1:5" ht="15" customHeight="1" x14ac:dyDescent="0.25">
      <c r="A196" s="33" t="s">
        <v>1079</v>
      </c>
      <c r="B196" s="32">
        <v>111</v>
      </c>
      <c r="C196" s="34" t="s">
        <v>1715</v>
      </c>
      <c r="D196" s="34" t="s">
        <v>1715</v>
      </c>
      <c r="E196" s="38" t="s">
        <v>78</v>
      </c>
    </row>
    <row r="197" spans="1:5" ht="15" customHeight="1" x14ac:dyDescent="0.25">
      <c r="A197" s="33" t="s">
        <v>1716</v>
      </c>
      <c r="B197" s="32">
        <v>120</v>
      </c>
      <c r="C197" s="34">
        <v>2500</v>
      </c>
      <c r="D197" s="34">
        <v>2500</v>
      </c>
      <c r="E197" s="38" t="s">
        <v>78</v>
      </c>
    </row>
    <row r="198" spans="1:5" ht="15" customHeight="1" x14ac:dyDescent="0.25">
      <c r="A198" s="33" t="s">
        <v>1717</v>
      </c>
      <c r="B198" s="31">
        <v>116</v>
      </c>
      <c r="C198" s="34">
        <v>3000</v>
      </c>
      <c r="D198" s="34">
        <v>3000</v>
      </c>
      <c r="E198" s="38" t="s">
        <v>78</v>
      </c>
    </row>
    <row r="199" spans="1:5" ht="15" customHeight="1" x14ac:dyDescent="0.25">
      <c r="A199" s="33"/>
      <c r="B199" s="32">
        <v>139</v>
      </c>
      <c r="C199" s="34">
        <v>2200</v>
      </c>
      <c r="D199" s="34">
        <v>2200</v>
      </c>
      <c r="E199" s="38" t="s">
        <v>78</v>
      </c>
    </row>
    <row r="200" spans="1:5" ht="15" customHeight="1" x14ac:dyDescent="0.25">
      <c r="A200" s="33" t="s">
        <v>1718</v>
      </c>
      <c r="B200" s="32">
        <v>111</v>
      </c>
      <c r="C200" s="34">
        <v>2000</v>
      </c>
      <c r="D200" s="34">
        <v>2000</v>
      </c>
      <c r="E200" s="38" t="s">
        <v>78</v>
      </c>
    </row>
    <row r="201" spans="1:5" ht="15" customHeight="1" x14ac:dyDescent="0.25">
      <c r="A201" s="33" t="s">
        <v>1719</v>
      </c>
      <c r="B201" s="32">
        <v>187</v>
      </c>
      <c r="C201" s="34">
        <v>1600</v>
      </c>
      <c r="D201" s="34">
        <v>1600</v>
      </c>
      <c r="E201" s="38" t="s">
        <v>78</v>
      </c>
    </row>
    <row r="202" spans="1:5" ht="15" customHeight="1" x14ac:dyDescent="0.25">
      <c r="A202" s="33" t="s">
        <v>1085</v>
      </c>
      <c r="B202" s="31">
        <v>116</v>
      </c>
      <c r="C202" s="34">
        <v>2300</v>
      </c>
      <c r="D202" s="34">
        <v>2300</v>
      </c>
      <c r="E202" s="38" t="s">
        <v>78</v>
      </c>
    </row>
    <row r="203" spans="1:5" ht="15" customHeight="1" x14ac:dyDescent="0.25">
      <c r="A203" s="33" t="s">
        <v>1086</v>
      </c>
      <c r="B203" s="32">
        <v>97</v>
      </c>
      <c r="C203" s="34">
        <v>2700</v>
      </c>
      <c r="D203" s="34">
        <v>2700</v>
      </c>
      <c r="E203" s="38" t="s">
        <v>78</v>
      </c>
    </row>
    <row r="204" spans="1:5" ht="15" customHeight="1" x14ac:dyDescent="0.25">
      <c r="A204" s="33" t="s">
        <v>1087</v>
      </c>
      <c r="B204" s="31">
        <v>93</v>
      </c>
      <c r="C204" s="34">
        <v>3800</v>
      </c>
      <c r="D204" s="34">
        <v>3800</v>
      </c>
      <c r="E204" s="38" t="s">
        <v>78</v>
      </c>
    </row>
    <row r="205" spans="1:5" ht="15" customHeight="1" x14ac:dyDescent="0.25">
      <c r="A205" s="29"/>
      <c r="B205" s="29"/>
      <c r="E205" s="29"/>
    </row>
    <row r="206" spans="1:5" ht="15" customHeight="1" x14ac:dyDescent="0.25">
      <c r="A206" s="30" t="s">
        <v>1091</v>
      </c>
    </row>
    <row r="207" spans="1:5" ht="15" customHeight="1" x14ac:dyDescent="0.25">
      <c r="A207" s="33" t="s">
        <v>1092</v>
      </c>
      <c r="B207" s="31">
        <v>116</v>
      </c>
      <c r="C207" s="34">
        <v>3500</v>
      </c>
      <c r="D207" s="34" t="s">
        <v>2737</v>
      </c>
      <c r="E207" s="52">
        <f>(3575-3500)/3500*100</f>
        <v>2.1428571428571428</v>
      </c>
    </row>
    <row r="208" spans="1:5" ht="15" customHeight="1" x14ac:dyDescent="0.25">
      <c r="A208" s="33" t="s">
        <v>1720</v>
      </c>
      <c r="B208" s="31">
        <v>105</v>
      </c>
      <c r="C208" s="34">
        <v>5000</v>
      </c>
      <c r="D208" s="34">
        <v>5000</v>
      </c>
      <c r="E208" s="38" t="s">
        <v>78</v>
      </c>
    </row>
    <row r="209" spans="1:5" ht="15" customHeight="1" x14ac:dyDescent="0.25">
      <c r="A209" s="33"/>
      <c r="B209" s="32">
        <v>111</v>
      </c>
      <c r="C209" s="34">
        <v>3000</v>
      </c>
      <c r="D209" s="34">
        <v>3000</v>
      </c>
      <c r="E209" s="38" t="s">
        <v>78</v>
      </c>
    </row>
    <row r="210" spans="1:5" ht="15" customHeight="1" x14ac:dyDescent="0.25">
      <c r="A210" s="33" t="s">
        <v>1721</v>
      </c>
      <c r="B210" s="32">
        <v>111</v>
      </c>
      <c r="C210" s="34">
        <v>4000</v>
      </c>
      <c r="D210" s="34">
        <v>4000</v>
      </c>
      <c r="E210" s="38" t="s">
        <v>78</v>
      </c>
    </row>
    <row r="211" spans="1:5" ht="15" customHeight="1" x14ac:dyDescent="0.25">
      <c r="A211" s="33" t="s">
        <v>1098</v>
      </c>
      <c r="B211" s="32">
        <v>111</v>
      </c>
      <c r="C211" s="34" t="s">
        <v>1692</v>
      </c>
      <c r="D211" s="34" t="s">
        <v>2747</v>
      </c>
      <c r="E211" s="38" t="s">
        <v>78</v>
      </c>
    </row>
    <row r="212" spans="1:5" ht="15" customHeight="1" x14ac:dyDescent="0.25">
      <c r="A212" s="33" t="s">
        <v>1099</v>
      </c>
      <c r="B212" s="32">
        <v>111</v>
      </c>
      <c r="C212" s="31" t="s">
        <v>1390</v>
      </c>
      <c r="D212" s="31" t="s">
        <v>1390</v>
      </c>
      <c r="E212" s="38" t="s">
        <v>78</v>
      </c>
    </row>
    <row r="213" spans="1:5" ht="15" customHeight="1" x14ac:dyDescent="0.25">
      <c r="A213" s="33" t="s">
        <v>1102</v>
      </c>
      <c r="B213" s="32">
        <v>93</v>
      </c>
      <c r="C213" s="34">
        <v>4000</v>
      </c>
      <c r="D213" s="34">
        <v>4000</v>
      </c>
      <c r="E213" s="38" t="s">
        <v>78</v>
      </c>
    </row>
    <row r="214" spans="1:5" ht="15" customHeight="1" x14ac:dyDescent="0.25">
      <c r="A214" s="33" t="s">
        <v>1103</v>
      </c>
      <c r="B214" s="32">
        <v>139</v>
      </c>
      <c r="C214" s="34">
        <v>1500</v>
      </c>
      <c r="D214" s="34">
        <v>1500</v>
      </c>
      <c r="E214" s="38" t="s">
        <v>78</v>
      </c>
    </row>
    <row r="215" spans="1:5" ht="15" customHeight="1" x14ac:dyDescent="0.25">
      <c r="A215" s="33" t="s">
        <v>1722</v>
      </c>
      <c r="B215" s="31">
        <v>102</v>
      </c>
      <c r="C215" s="34" t="s">
        <v>1723</v>
      </c>
      <c r="D215" s="34" t="s">
        <v>1723</v>
      </c>
      <c r="E215" s="38" t="s">
        <v>78</v>
      </c>
    </row>
    <row r="216" spans="1:5" ht="15" customHeight="1" x14ac:dyDescent="0.25">
      <c r="A216" s="33" t="s">
        <v>1104</v>
      </c>
      <c r="B216" s="31">
        <v>111</v>
      </c>
      <c r="C216" s="34">
        <v>3700</v>
      </c>
      <c r="D216" s="34">
        <v>3700</v>
      </c>
      <c r="E216" s="38" t="s">
        <v>78</v>
      </c>
    </row>
    <row r="217" spans="1:5" ht="15" customHeight="1" x14ac:dyDescent="0.25">
      <c r="A217" s="33" t="s">
        <v>1106</v>
      </c>
      <c r="B217" s="32">
        <v>113</v>
      </c>
      <c r="C217" s="34" t="s">
        <v>1724</v>
      </c>
      <c r="D217" s="34" t="s">
        <v>2738</v>
      </c>
      <c r="E217" s="52">
        <f>(4650-4400)/4400*100</f>
        <v>5.6818181818181817</v>
      </c>
    </row>
    <row r="218" spans="1:5" ht="15" customHeight="1" x14ac:dyDescent="0.25">
      <c r="A218" s="33" t="s">
        <v>1725</v>
      </c>
      <c r="B218" s="32">
        <v>82</v>
      </c>
      <c r="C218" s="34" t="s">
        <v>1726</v>
      </c>
      <c r="D218" s="34" t="s">
        <v>1726</v>
      </c>
      <c r="E218" s="38" t="s">
        <v>78</v>
      </c>
    </row>
    <row r="219" spans="1:5" ht="15" customHeight="1" x14ac:dyDescent="0.25">
      <c r="A219" s="33" t="s">
        <v>1727</v>
      </c>
      <c r="B219" s="32">
        <v>85</v>
      </c>
      <c r="C219" s="34">
        <v>1400</v>
      </c>
      <c r="D219" s="34">
        <v>1400</v>
      </c>
      <c r="E219" s="38" t="s">
        <v>78</v>
      </c>
    </row>
    <row r="220" spans="1:5" ht="15" customHeight="1" x14ac:dyDescent="0.25">
      <c r="A220" s="29"/>
      <c r="B220" s="32">
        <v>111</v>
      </c>
      <c r="C220" s="34">
        <v>2100</v>
      </c>
      <c r="D220" s="34">
        <v>2100</v>
      </c>
      <c r="E220" s="38" t="s">
        <v>78</v>
      </c>
    </row>
    <row r="221" spans="1:5" ht="15" customHeight="1" x14ac:dyDescent="0.25">
      <c r="A221" s="29"/>
      <c r="B221" s="32"/>
      <c r="C221" s="34"/>
      <c r="D221" s="34"/>
    </row>
    <row r="222" spans="1:5" ht="15" customHeight="1" x14ac:dyDescent="0.25">
      <c r="A222" s="30" t="s">
        <v>1112</v>
      </c>
      <c r="B222" s="29"/>
      <c r="E222" s="29"/>
    </row>
    <row r="223" spans="1:5" ht="15" customHeight="1" x14ac:dyDescent="0.25">
      <c r="A223" s="33" t="s">
        <v>1113</v>
      </c>
      <c r="B223" s="31">
        <v>93</v>
      </c>
      <c r="C223" s="34">
        <v>1100</v>
      </c>
      <c r="D223" s="34">
        <v>1100</v>
      </c>
      <c r="E223" s="31" t="s">
        <v>78</v>
      </c>
    </row>
    <row r="224" spans="1:5" ht="15" customHeight="1" x14ac:dyDescent="0.25">
      <c r="A224" s="33" t="s">
        <v>1728</v>
      </c>
      <c r="B224" s="31">
        <v>93</v>
      </c>
      <c r="C224" s="34">
        <v>3000</v>
      </c>
      <c r="D224" s="34">
        <v>3000</v>
      </c>
      <c r="E224" s="38" t="s">
        <v>78</v>
      </c>
    </row>
    <row r="225" spans="1:5" ht="15" customHeight="1" x14ac:dyDescent="0.25">
      <c r="A225" s="33" t="s">
        <v>1115</v>
      </c>
      <c r="B225" s="31">
        <v>114</v>
      </c>
      <c r="C225" s="31" t="s">
        <v>1390</v>
      </c>
      <c r="D225" s="31" t="s">
        <v>1390</v>
      </c>
      <c r="E225" s="38" t="s">
        <v>78</v>
      </c>
    </row>
    <row r="226" spans="1:5" ht="15" customHeight="1" x14ac:dyDescent="0.25">
      <c r="A226" s="33" t="s">
        <v>1729</v>
      </c>
      <c r="B226" s="31">
        <v>102</v>
      </c>
      <c r="C226" s="34">
        <v>5000</v>
      </c>
      <c r="D226" s="34">
        <v>5000</v>
      </c>
      <c r="E226" s="31" t="s">
        <v>78</v>
      </c>
    </row>
    <row r="227" spans="1:5" ht="15" customHeight="1" x14ac:dyDescent="0.25">
      <c r="A227" s="33"/>
      <c r="B227" s="31">
        <v>111</v>
      </c>
      <c r="C227" s="34">
        <v>4500</v>
      </c>
      <c r="D227" s="34">
        <v>4500</v>
      </c>
      <c r="E227" s="31" t="s">
        <v>78</v>
      </c>
    </row>
    <row r="228" spans="1:5" ht="15" customHeight="1" x14ac:dyDescent="0.25">
      <c r="A228" s="33" t="s">
        <v>1116</v>
      </c>
      <c r="B228" s="31">
        <v>92</v>
      </c>
      <c r="C228" s="34">
        <v>2500</v>
      </c>
      <c r="D228" s="34">
        <v>2500</v>
      </c>
      <c r="E228" s="31" t="s">
        <v>78</v>
      </c>
    </row>
    <row r="229" spans="1:5" ht="15" customHeight="1" x14ac:dyDescent="0.25">
      <c r="A229" s="33" t="s">
        <v>1117</v>
      </c>
      <c r="B229" s="31">
        <v>111</v>
      </c>
      <c r="C229" s="34" t="s">
        <v>880</v>
      </c>
      <c r="D229" s="34" t="s">
        <v>880</v>
      </c>
      <c r="E229" s="31" t="s">
        <v>78</v>
      </c>
    </row>
    <row r="231" spans="1:5" s="89" customFormat="1" ht="15" customHeight="1" x14ac:dyDescent="0.25">
      <c r="A231" s="76" t="s">
        <v>2381</v>
      </c>
      <c r="B231" s="127"/>
      <c r="C231" s="127"/>
      <c r="D231" s="127"/>
      <c r="E231" s="127"/>
    </row>
    <row r="232" spans="1:5" s="89" customFormat="1" ht="15" customHeight="1" x14ac:dyDescent="0.25">
      <c r="A232" s="33" t="s">
        <v>2786</v>
      </c>
      <c r="B232" s="70">
        <v>111</v>
      </c>
      <c r="C232" s="70" t="s">
        <v>2542</v>
      </c>
      <c r="D232" s="70" t="s">
        <v>2543</v>
      </c>
      <c r="E232" s="71">
        <f>(((2440-2340)/2340)*100)</f>
        <v>4.2735042735042734</v>
      </c>
    </row>
    <row r="233" spans="1:5" s="89" customFormat="1" ht="15" customHeight="1" x14ac:dyDescent="0.25">
      <c r="A233" s="33" t="s">
        <v>2787</v>
      </c>
      <c r="B233" s="72">
        <v>84</v>
      </c>
      <c r="C233" s="70" t="s">
        <v>12</v>
      </c>
      <c r="D233" s="73" t="s">
        <v>1915</v>
      </c>
      <c r="E233" s="71" t="s">
        <v>14</v>
      </c>
    </row>
    <row r="234" spans="1:5" s="89" customFormat="1" ht="15" customHeight="1" x14ac:dyDescent="0.25">
      <c r="A234" s="33" t="s">
        <v>2788</v>
      </c>
      <c r="B234" s="70">
        <v>112</v>
      </c>
      <c r="C234" s="70" t="s">
        <v>1657</v>
      </c>
      <c r="D234" s="70" t="s">
        <v>2544</v>
      </c>
      <c r="E234" s="71">
        <v>4.3</v>
      </c>
    </row>
    <row r="235" spans="1:5" s="89" customFormat="1" ht="15" customHeight="1" x14ac:dyDescent="0.25">
      <c r="A235" s="33" t="s">
        <v>2789</v>
      </c>
      <c r="B235" s="77">
        <v>100</v>
      </c>
      <c r="C235" s="77" t="s">
        <v>1147</v>
      </c>
      <c r="D235" s="77" t="s">
        <v>2685</v>
      </c>
      <c r="E235" s="134" t="s">
        <v>78</v>
      </c>
    </row>
    <row r="236" spans="1:5" s="89" customFormat="1" ht="15" customHeight="1" x14ac:dyDescent="0.25">
      <c r="A236" s="33" t="s">
        <v>2790</v>
      </c>
      <c r="B236" s="72">
        <v>106</v>
      </c>
      <c r="C236" s="70" t="s">
        <v>12</v>
      </c>
      <c r="D236" s="73" t="s">
        <v>2545</v>
      </c>
      <c r="E236" s="71" t="s">
        <v>14</v>
      </c>
    </row>
    <row r="237" spans="1:5" s="89" customFormat="1" ht="15" customHeight="1" x14ac:dyDescent="0.25">
      <c r="A237" s="33" t="s">
        <v>2546</v>
      </c>
      <c r="B237" s="70">
        <v>111</v>
      </c>
      <c r="C237" s="70" t="s">
        <v>891</v>
      </c>
      <c r="D237" s="70" t="s">
        <v>891</v>
      </c>
      <c r="E237" s="31" t="s">
        <v>78</v>
      </c>
    </row>
    <row r="238" spans="1:5" s="89" customFormat="1" ht="15" customHeight="1" x14ac:dyDescent="0.25">
      <c r="A238" s="33" t="s">
        <v>2791</v>
      </c>
      <c r="B238" s="72">
        <v>105</v>
      </c>
      <c r="C238" s="70" t="s">
        <v>12</v>
      </c>
      <c r="D238" s="73" t="s">
        <v>1283</v>
      </c>
      <c r="E238" s="71" t="s">
        <v>14</v>
      </c>
    </row>
    <row r="239" spans="1:5" s="89" customFormat="1" ht="15" customHeight="1" x14ac:dyDescent="0.25">
      <c r="A239" s="33" t="s">
        <v>2792</v>
      </c>
      <c r="B239" s="72">
        <v>103</v>
      </c>
      <c r="C239" s="70" t="s">
        <v>12</v>
      </c>
      <c r="D239" s="73">
        <v>1800</v>
      </c>
      <c r="E239" s="71" t="s">
        <v>14</v>
      </c>
    </row>
    <row r="240" spans="1:5" s="89" customFormat="1" ht="15" customHeight="1" x14ac:dyDescent="0.25">
      <c r="A240" s="33" t="s">
        <v>2793</v>
      </c>
      <c r="B240" s="72">
        <v>92</v>
      </c>
      <c r="C240" s="70" t="s">
        <v>12</v>
      </c>
      <c r="D240" s="73" t="s">
        <v>2547</v>
      </c>
      <c r="E240" s="71" t="s">
        <v>14</v>
      </c>
    </row>
    <row r="241" spans="1:5" s="89" customFormat="1" ht="15" customHeight="1" x14ac:dyDescent="0.25">
      <c r="A241" s="33" t="s">
        <v>2794</v>
      </c>
      <c r="B241" s="72">
        <v>97</v>
      </c>
      <c r="C241" s="70" t="s">
        <v>12</v>
      </c>
      <c r="D241" s="73" t="s">
        <v>846</v>
      </c>
      <c r="E241" s="71" t="s">
        <v>14</v>
      </c>
    </row>
    <row r="242" spans="1:5" s="89" customFormat="1" ht="15" customHeight="1" x14ac:dyDescent="0.25">
      <c r="A242" s="33" t="s">
        <v>2795</v>
      </c>
      <c r="B242" s="72">
        <v>153</v>
      </c>
      <c r="C242" s="70" t="s">
        <v>12</v>
      </c>
      <c r="D242" s="73" t="s">
        <v>2548</v>
      </c>
      <c r="E242" s="71" t="s">
        <v>14</v>
      </c>
    </row>
    <row r="243" spans="1:5" s="89" customFormat="1" ht="15" customHeight="1" x14ac:dyDescent="0.25">
      <c r="A243" s="33" t="s">
        <v>2796</v>
      </c>
      <c r="B243" s="77">
        <v>104</v>
      </c>
      <c r="C243" s="77" t="s">
        <v>1622</v>
      </c>
      <c r="D243" s="77" t="s">
        <v>1622</v>
      </c>
      <c r="E243" s="134" t="s">
        <v>78</v>
      </c>
    </row>
    <row r="244" spans="1:5" s="89" customFormat="1" ht="15" customHeight="1" x14ac:dyDescent="0.25">
      <c r="A244" s="33" t="s">
        <v>2797</v>
      </c>
      <c r="B244" s="72">
        <v>106</v>
      </c>
      <c r="C244" s="70" t="s">
        <v>12</v>
      </c>
      <c r="D244" s="73" t="s">
        <v>2548</v>
      </c>
      <c r="E244" s="71" t="s">
        <v>14</v>
      </c>
    </row>
    <row r="245" spans="1:5" s="89" customFormat="1" ht="15" customHeight="1" x14ac:dyDescent="0.25">
      <c r="A245" s="33" t="s">
        <v>2798</v>
      </c>
      <c r="B245" s="77">
        <v>102</v>
      </c>
      <c r="C245" s="77" t="s">
        <v>2549</v>
      </c>
      <c r="D245" s="77" t="s">
        <v>2550</v>
      </c>
      <c r="E245" s="135">
        <f>(((2500-2400)/2400)*100)</f>
        <v>4.1666666666666661</v>
      </c>
    </row>
    <row r="246" spans="1:5" s="89" customFormat="1" ht="15" customHeight="1" x14ac:dyDescent="0.25">
      <c r="A246" s="33" t="s">
        <v>2799</v>
      </c>
      <c r="B246" s="77">
        <v>32</v>
      </c>
      <c r="C246" s="77" t="s">
        <v>1202</v>
      </c>
      <c r="D246" s="77" t="s">
        <v>1202</v>
      </c>
      <c r="E246" s="71" t="s">
        <v>78</v>
      </c>
    </row>
    <row r="247" spans="1:5" s="89" customFormat="1" ht="15" customHeight="1" x14ac:dyDescent="0.25">
      <c r="A247" s="70"/>
      <c r="B247" s="72">
        <v>40</v>
      </c>
      <c r="C247" s="70" t="s">
        <v>2551</v>
      </c>
      <c r="D247" s="73" t="s">
        <v>2552</v>
      </c>
      <c r="E247" s="71" t="s">
        <v>78</v>
      </c>
    </row>
    <row r="248" spans="1:5" s="89" customFormat="1" ht="15" customHeight="1" x14ac:dyDescent="0.25">
      <c r="A248" s="33" t="s">
        <v>2800</v>
      </c>
      <c r="B248" s="72">
        <v>104</v>
      </c>
      <c r="C248" s="70" t="s">
        <v>12</v>
      </c>
      <c r="D248" s="73" t="s">
        <v>903</v>
      </c>
      <c r="E248" s="71" t="s">
        <v>14</v>
      </c>
    </row>
    <row r="249" spans="1:5" s="89" customFormat="1" ht="15" customHeight="1" x14ac:dyDescent="0.25">
      <c r="A249" s="33" t="s">
        <v>2534</v>
      </c>
      <c r="B249" s="70">
        <v>149</v>
      </c>
      <c r="C249" s="70" t="s">
        <v>12</v>
      </c>
      <c r="D249" s="70" t="s">
        <v>931</v>
      </c>
      <c r="E249" s="70" t="s">
        <v>14</v>
      </c>
    </row>
    <row r="250" spans="1:5" s="89" customFormat="1" ht="15" customHeight="1" x14ac:dyDescent="0.25">
      <c r="A250" s="33" t="s">
        <v>2528</v>
      </c>
      <c r="B250" s="70">
        <v>101</v>
      </c>
      <c r="C250" s="70" t="s">
        <v>12</v>
      </c>
      <c r="D250" s="70" t="s">
        <v>2553</v>
      </c>
      <c r="E250" s="70" t="s">
        <v>14</v>
      </c>
    </row>
    <row r="251" spans="1:5" s="89" customFormat="1" ht="15" customHeight="1" x14ac:dyDescent="0.25">
      <c r="A251" s="33" t="s">
        <v>2443</v>
      </c>
      <c r="B251" s="77">
        <v>75</v>
      </c>
      <c r="C251" s="77" t="s">
        <v>12</v>
      </c>
      <c r="D251" s="77" t="s">
        <v>2554</v>
      </c>
      <c r="E251" s="77" t="s">
        <v>14</v>
      </c>
    </row>
    <row r="252" spans="1:5" s="89" customFormat="1" ht="15" customHeight="1" x14ac:dyDescent="0.25">
      <c r="A252" s="33" t="s">
        <v>2801</v>
      </c>
      <c r="B252" s="70">
        <v>145</v>
      </c>
      <c r="C252" s="70" t="s">
        <v>12</v>
      </c>
      <c r="D252" s="73" t="s">
        <v>2555</v>
      </c>
      <c r="E252" s="71" t="s">
        <v>14</v>
      </c>
    </row>
    <row r="253" spans="1:5" s="89" customFormat="1" ht="15" customHeight="1" x14ac:dyDescent="0.25">
      <c r="A253" s="33" t="s">
        <v>2243</v>
      </c>
      <c r="B253" s="70">
        <v>125</v>
      </c>
      <c r="C253" s="70" t="s">
        <v>12</v>
      </c>
      <c r="D253" s="70" t="s">
        <v>2556</v>
      </c>
      <c r="E253" s="70" t="s">
        <v>14</v>
      </c>
    </row>
    <row r="254" spans="1:5" s="89" customFormat="1" ht="15" customHeight="1" x14ac:dyDescent="0.25">
      <c r="A254" s="33" t="s">
        <v>2802</v>
      </c>
      <c r="B254" s="70">
        <v>92</v>
      </c>
      <c r="C254" s="70" t="s">
        <v>12</v>
      </c>
      <c r="D254" s="70" t="s">
        <v>2557</v>
      </c>
      <c r="E254" s="70" t="s">
        <v>14</v>
      </c>
    </row>
    <row r="255" spans="1:5" s="89" customFormat="1" ht="15" customHeight="1" x14ac:dyDescent="0.25">
      <c r="A255" s="33" t="s">
        <v>2803</v>
      </c>
      <c r="B255" s="77">
        <v>100</v>
      </c>
      <c r="C255" s="77" t="s">
        <v>12</v>
      </c>
      <c r="D255" s="77" t="s">
        <v>1735</v>
      </c>
      <c r="E255" s="77" t="s">
        <v>14</v>
      </c>
    </row>
    <row r="256" spans="1:5" s="89" customFormat="1" ht="15" customHeight="1" x14ac:dyDescent="0.25">
      <c r="A256" s="33" t="s">
        <v>2804</v>
      </c>
      <c r="B256" s="70">
        <v>84</v>
      </c>
      <c r="C256" s="70" t="s">
        <v>12</v>
      </c>
      <c r="D256" s="70">
        <v>900</v>
      </c>
      <c r="E256" s="70" t="s">
        <v>14</v>
      </c>
    </row>
    <row r="257" spans="1:5" s="89" customFormat="1" ht="15" customHeight="1" x14ac:dyDescent="0.25">
      <c r="A257" s="78"/>
      <c r="B257" s="70"/>
      <c r="C257" s="70"/>
      <c r="D257" s="70"/>
      <c r="E257" s="70"/>
    </row>
    <row r="258" spans="1:5" ht="15" customHeight="1" x14ac:dyDescent="0.25">
      <c r="A258" s="30" t="s">
        <v>1118</v>
      </c>
    </row>
    <row r="259" spans="1:5" ht="15" customHeight="1" x14ac:dyDescent="0.25">
      <c r="A259" s="33" t="s">
        <v>1119</v>
      </c>
      <c r="B259" s="31">
        <v>117</v>
      </c>
      <c r="C259" s="34" t="s">
        <v>1730</v>
      </c>
      <c r="D259" s="34" t="s">
        <v>1730</v>
      </c>
      <c r="E259" s="38" t="s">
        <v>78</v>
      </c>
    </row>
    <row r="260" spans="1:5" ht="15" customHeight="1" x14ac:dyDescent="0.25">
      <c r="A260" s="33" t="s">
        <v>1731</v>
      </c>
      <c r="B260" s="31">
        <v>117</v>
      </c>
      <c r="C260" s="34">
        <v>4000</v>
      </c>
      <c r="D260" s="34">
        <v>4000</v>
      </c>
      <c r="E260" s="38" t="s">
        <v>78</v>
      </c>
    </row>
    <row r="261" spans="1:5" ht="15" customHeight="1" x14ac:dyDescent="0.25">
      <c r="A261" s="33" t="s">
        <v>1732</v>
      </c>
      <c r="B261" s="31">
        <v>108</v>
      </c>
      <c r="C261" s="34">
        <v>3600</v>
      </c>
      <c r="D261" s="34">
        <v>3600</v>
      </c>
      <c r="E261" s="38" t="s">
        <v>78</v>
      </c>
    </row>
    <row r="262" spans="1:5" ht="15" customHeight="1" x14ac:dyDescent="0.25">
      <c r="A262" s="33" t="s">
        <v>1733</v>
      </c>
      <c r="B262" s="31">
        <v>122</v>
      </c>
      <c r="C262" s="34">
        <v>4000</v>
      </c>
      <c r="D262" s="34">
        <v>4000</v>
      </c>
      <c r="E262" s="38" t="s">
        <v>78</v>
      </c>
    </row>
    <row r="263" spans="1:5" ht="15" customHeight="1" x14ac:dyDescent="0.25">
      <c r="A263" s="33" t="s">
        <v>1734</v>
      </c>
      <c r="B263" s="31">
        <v>93</v>
      </c>
      <c r="C263" s="34" t="s">
        <v>1709</v>
      </c>
      <c r="D263" s="34" t="s">
        <v>1709</v>
      </c>
      <c r="E263" s="38" t="s">
        <v>78</v>
      </c>
    </row>
    <row r="264" spans="1:5" ht="15" customHeight="1" x14ac:dyDescent="0.25">
      <c r="A264" s="29"/>
    </row>
    <row r="265" spans="1:5" ht="15" customHeight="1" x14ac:dyDescent="0.25">
      <c r="A265" s="30" t="s">
        <v>1121</v>
      </c>
    </row>
    <row r="266" spans="1:5" ht="15" customHeight="1" x14ac:dyDescent="0.25">
      <c r="A266" s="33" t="s">
        <v>1122</v>
      </c>
      <c r="B266" s="31">
        <v>116</v>
      </c>
      <c r="C266" s="34" t="s">
        <v>1735</v>
      </c>
      <c r="D266" s="34" t="s">
        <v>1735</v>
      </c>
      <c r="E266" s="38" t="s">
        <v>78</v>
      </c>
    </row>
    <row r="267" spans="1:5" ht="15" customHeight="1" x14ac:dyDescent="0.25">
      <c r="A267" s="33" t="s">
        <v>2284</v>
      </c>
      <c r="B267" s="31">
        <v>116</v>
      </c>
      <c r="C267" s="34" t="s">
        <v>12</v>
      </c>
      <c r="D267" s="34">
        <v>2500</v>
      </c>
      <c r="E267" s="38" t="s">
        <v>14</v>
      </c>
    </row>
    <row r="268" spans="1:5" ht="15" customHeight="1" x14ac:dyDescent="0.25">
      <c r="A268" s="29"/>
    </row>
    <row r="269" spans="1:5" ht="15" customHeight="1" x14ac:dyDescent="0.25">
      <c r="A269" s="30" t="s">
        <v>1123</v>
      </c>
    </row>
    <row r="270" spans="1:5" ht="15" customHeight="1" x14ac:dyDescent="0.25">
      <c r="A270" s="33" t="s">
        <v>1124</v>
      </c>
      <c r="B270" s="31">
        <v>111</v>
      </c>
      <c r="C270" s="34" t="s">
        <v>1562</v>
      </c>
      <c r="D270" s="34" t="s">
        <v>2748</v>
      </c>
      <c r="E270" s="38" t="s">
        <v>78</v>
      </c>
    </row>
    <row r="271" spans="1:5" ht="15" customHeight="1" x14ac:dyDescent="0.25">
      <c r="A271" s="33" t="s">
        <v>1736</v>
      </c>
      <c r="B271" s="31">
        <v>130</v>
      </c>
      <c r="C271" s="34">
        <v>3400</v>
      </c>
      <c r="D271" s="34">
        <v>3400</v>
      </c>
      <c r="E271" s="38" t="s">
        <v>78</v>
      </c>
    </row>
    <row r="272" spans="1:5" ht="15" customHeight="1" x14ac:dyDescent="0.25">
      <c r="A272" s="33" t="s">
        <v>1125</v>
      </c>
      <c r="B272" s="31">
        <v>85</v>
      </c>
      <c r="C272" s="34">
        <v>1800</v>
      </c>
      <c r="D272" s="34">
        <v>1800</v>
      </c>
      <c r="E272" s="38" t="s">
        <v>78</v>
      </c>
    </row>
    <row r="273" spans="1:5" ht="15" customHeight="1" x14ac:dyDescent="0.25">
      <c r="A273" s="33"/>
      <c r="B273" s="31">
        <v>149</v>
      </c>
      <c r="C273" s="34" t="s">
        <v>1737</v>
      </c>
      <c r="D273" s="34" t="s">
        <v>1737</v>
      </c>
      <c r="E273" s="38" t="s">
        <v>78</v>
      </c>
    </row>
    <row r="274" spans="1:5" ht="15" customHeight="1" x14ac:dyDescent="0.25">
      <c r="A274" s="33" t="s">
        <v>1738</v>
      </c>
      <c r="B274" s="31">
        <v>70</v>
      </c>
      <c r="C274" s="34">
        <v>1650</v>
      </c>
      <c r="D274" s="34">
        <v>1650</v>
      </c>
      <c r="E274" s="38" t="s">
        <v>78</v>
      </c>
    </row>
    <row r="275" spans="1:5" ht="15" customHeight="1" x14ac:dyDescent="0.25">
      <c r="A275" s="29"/>
    </row>
    <row r="276" spans="1:5" ht="15" customHeight="1" x14ac:dyDescent="0.25">
      <c r="A276" s="30" t="s">
        <v>1126</v>
      </c>
    </row>
    <row r="277" spans="1:5" ht="15" customHeight="1" x14ac:dyDescent="0.25">
      <c r="A277" s="33" t="s">
        <v>2739</v>
      </c>
      <c r="B277" s="31">
        <v>112</v>
      </c>
      <c r="C277" s="31" t="s">
        <v>1353</v>
      </c>
      <c r="D277" s="31" t="s">
        <v>1353</v>
      </c>
      <c r="E277" s="38" t="s">
        <v>78</v>
      </c>
    </row>
    <row r="278" spans="1:5" ht="15" customHeight="1" x14ac:dyDescent="0.25">
      <c r="A278" s="33" t="s">
        <v>1127</v>
      </c>
      <c r="B278" s="31">
        <v>116</v>
      </c>
      <c r="C278" s="34">
        <v>3600</v>
      </c>
      <c r="D278" s="34" t="s">
        <v>2740</v>
      </c>
      <c r="E278" s="52">
        <f>(4050-3600)/3600*100</f>
        <v>12.5</v>
      </c>
    </row>
    <row r="279" spans="1:5" ht="15" customHeight="1" x14ac:dyDescent="0.25">
      <c r="A279" s="33" t="s">
        <v>1130</v>
      </c>
      <c r="B279" s="31">
        <v>112</v>
      </c>
      <c r="C279" s="34" t="s">
        <v>1662</v>
      </c>
      <c r="D279" s="34" t="s">
        <v>1662</v>
      </c>
      <c r="E279" s="38" t="s">
        <v>78</v>
      </c>
    </row>
    <row r="280" spans="1:5" ht="15" customHeight="1" x14ac:dyDescent="0.25">
      <c r="A280" s="33" t="s">
        <v>1739</v>
      </c>
      <c r="B280" s="31">
        <v>111</v>
      </c>
      <c r="C280" s="31" t="s">
        <v>872</v>
      </c>
      <c r="D280" s="31" t="s">
        <v>880</v>
      </c>
      <c r="E280" s="52">
        <f>(2750-2500)/2500*100</f>
        <v>10</v>
      </c>
    </row>
    <row r="281" spans="1:5" ht="15" customHeight="1" x14ac:dyDescent="0.25">
      <c r="A281" s="33" t="s">
        <v>1131</v>
      </c>
      <c r="B281" s="31">
        <v>113</v>
      </c>
      <c r="C281" s="34">
        <v>1000</v>
      </c>
      <c r="D281" s="34">
        <v>1000</v>
      </c>
      <c r="E281" s="38" t="s">
        <v>78</v>
      </c>
    </row>
    <row r="282" spans="1:5" ht="15" customHeight="1" x14ac:dyDescent="0.25">
      <c r="A282" s="33" t="s">
        <v>2741</v>
      </c>
      <c r="B282" s="31">
        <v>110</v>
      </c>
      <c r="C282" s="34" t="s">
        <v>12</v>
      </c>
      <c r="D282" s="34">
        <v>2100</v>
      </c>
      <c r="E282" s="38" t="s">
        <v>14</v>
      </c>
    </row>
    <row r="283" spans="1:5" ht="15" customHeight="1" x14ac:dyDescent="0.25">
      <c r="A283" s="33" t="s">
        <v>2742</v>
      </c>
      <c r="B283" s="31">
        <v>111</v>
      </c>
      <c r="C283" s="34" t="s">
        <v>12</v>
      </c>
      <c r="D283" s="34">
        <v>2000</v>
      </c>
      <c r="E283" s="38" t="s">
        <v>14</v>
      </c>
    </row>
    <row r="284" spans="1:5" ht="15" customHeight="1" x14ac:dyDescent="0.25">
      <c r="A284" s="33" t="s">
        <v>1132</v>
      </c>
      <c r="B284" s="31">
        <v>111</v>
      </c>
      <c r="C284" s="34" t="s">
        <v>1740</v>
      </c>
      <c r="D284" s="34" t="s">
        <v>1740</v>
      </c>
      <c r="E284" s="38" t="s">
        <v>78</v>
      </c>
    </row>
    <row r="285" spans="1:5" ht="15" customHeight="1" x14ac:dyDescent="0.25">
      <c r="A285" s="33" t="s">
        <v>1134</v>
      </c>
      <c r="B285" s="31">
        <v>91</v>
      </c>
      <c r="C285" s="34">
        <v>2750</v>
      </c>
      <c r="D285" s="34">
        <v>2750</v>
      </c>
      <c r="E285" s="38" t="s">
        <v>78</v>
      </c>
    </row>
    <row r="286" spans="1:5" ht="15" customHeight="1" x14ac:dyDescent="0.25">
      <c r="A286" s="33" t="s">
        <v>1741</v>
      </c>
      <c r="B286" s="31">
        <v>108</v>
      </c>
      <c r="C286" s="34">
        <v>3000</v>
      </c>
      <c r="D286" s="34">
        <v>3000</v>
      </c>
      <c r="E286" s="31" t="s">
        <v>78</v>
      </c>
    </row>
    <row r="287" spans="1:5" ht="15" customHeight="1" x14ac:dyDescent="0.25">
      <c r="A287" s="33" t="s">
        <v>1742</v>
      </c>
      <c r="B287" s="31">
        <v>86</v>
      </c>
      <c r="C287" s="34">
        <v>2900</v>
      </c>
      <c r="D287" s="34">
        <v>2900</v>
      </c>
      <c r="E287" s="31" t="s">
        <v>78</v>
      </c>
    </row>
    <row r="288" spans="1:5" ht="15" customHeight="1" x14ac:dyDescent="0.25">
      <c r="A288" s="33"/>
      <c r="B288" s="31">
        <v>111</v>
      </c>
      <c r="C288" s="34">
        <v>2600</v>
      </c>
      <c r="D288" s="34" t="s">
        <v>2743</v>
      </c>
      <c r="E288" s="52">
        <f>(2850-2600)/2600*100</f>
        <v>9.6153846153846168</v>
      </c>
    </row>
    <row r="289" spans="1:5" ht="15" customHeight="1" x14ac:dyDescent="0.25">
      <c r="A289" s="33" t="s">
        <v>1135</v>
      </c>
      <c r="B289" s="32">
        <v>111</v>
      </c>
      <c r="C289" s="34">
        <v>1400</v>
      </c>
      <c r="D289" s="34">
        <v>1400</v>
      </c>
      <c r="E289" s="38" t="s">
        <v>78</v>
      </c>
    </row>
    <row r="290" spans="1:5" ht="15" customHeight="1" x14ac:dyDescent="0.25">
      <c r="A290" s="33" t="s">
        <v>2744</v>
      </c>
      <c r="B290" s="32">
        <v>74</v>
      </c>
      <c r="C290" s="34" t="s">
        <v>12</v>
      </c>
      <c r="D290" s="34">
        <v>3500</v>
      </c>
      <c r="E290" s="38" t="s">
        <v>14</v>
      </c>
    </row>
    <row r="291" spans="1:5" ht="15" customHeight="1" x14ac:dyDescent="0.25">
      <c r="A291" s="33" t="s">
        <v>2745</v>
      </c>
      <c r="B291" s="32">
        <v>106</v>
      </c>
      <c r="C291" s="34" t="s">
        <v>12</v>
      </c>
      <c r="D291" s="34">
        <v>1800</v>
      </c>
      <c r="E291" s="38" t="s">
        <v>14</v>
      </c>
    </row>
    <row r="292" spans="1:5" ht="15" customHeight="1" x14ac:dyDescent="0.25">
      <c r="A292" s="33" t="s">
        <v>1456</v>
      </c>
      <c r="B292" s="31">
        <v>116</v>
      </c>
      <c r="C292" s="34">
        <v>2500</v>
      </c>
      <c r="D292" s="34">
        <v>2500</v>
      </c>
      <c r="E292" s="31" t="s">
        <v>78</v>
      </c>
    </row>
    <row r="293" spans="1:5" ht="15" customHeight="1" x14ac:dyDescent="0.25">
      <c r="A293" s="33" t="s">
        <v>1743</v>
      </c>
      <c r="B293" s="32">
        <v>116</v>
      </c>
      <c r="C293" s="34">
        <v>1700</v>
      </c>
      <c r="D293" s="34">
        <v>1700</v>
      </c>
      <c r="E293" s="38" t="s">
        <v>78</v>
      </c>
    </row>
    <row r="294" spans="1:5" ht="15" customHeight="1" x14ac:dyDescent="0.25">
      <c r="A294" s="33" t="s">
        <v>2746</v>
      </c>
      <c r="B294" s="32">
        <v>106</v>
      </c>
      <c r="C294" s="34" t="s">
        <v>12</v>
      </c>
      <c r="D294" s="34">
        <v>4400</v>
      </c>
      <c r="E294" s="38" t="s">
        <v>14</v>
      </c>
    </row>
    <row r="295" spans="1:5" ht="15" customHeight="1" x14ac:dyDescent="0.25">
      <c r="A295" s="33" t="s">
        <v>1744</v>
      </c>
      <c r="B295" s="31">
        <v>111</v>
      </c>
      <c r="C295" s="34">
        <v>1500</v>
      </c>
      <c r="D295" s="34">
        <v>1500</v>
      </c>
      <c r="E295" s="38" t="s">
        <v>78</v>
      </c>
    </row>
    <row r="296" spans="1:5" ht="15" customHeight="1" x14ac:dyDescent="0.25">
      <c r="A296" s="33" t="s">
        <v>1745</v>
      </c>
      <c r="B296" s="32">
        <v>111</v>
      </c>
      <c r="C296" s="34">
        <v>2200</v>
      </c>
      <c r="D296" s="34">
        <v>2200</v>
      </c>
      <c r="E296" s="38" t="s">
        <v>78</v>
      </c>
    </row>
    <row r="298" spans="1:5" s="18" customFormat="1" ht="15" customHeight="1" x14ac:dyDescent="0.25">
      <c r="A298" s="22" t="s">
        <v>1895</v>
      </c>
      <c r="B298" s="16"/>
      <c r="C298" s="16"/>
      <c r="D298" s="16"/>
      <c r="E298" s="17"/>
    </row>
    <row r="299" spans="1:5" s="18" customFormat="1" ht="15" customHeight="1" x14ac:dyDescent="0.25">
      <c r="A299" s="33" t="s">
        <v>1965</v>
      </c>
      <c r="B299" s="16">
        <v>93</v>
      </c>
      <c r="C299" s="16" t="s">
        <v>1966</v>
      </c>
      <c r="D299" s="16" t="s">
        <v>1967</v>
      </c>
      <c r="E299" s="17">
        <v>6.5</v>
      </c>
    </row>
    <row r="300" spans="1:5" s="18" customFormat="1" ht="15" customHeight="1" x14ac:dyDescent="0.25">
      <c r="A300" s="33" t="s">
        <v>1968</v>
      </c>
      <c r="B300" s="16">
        <v>111</v>
      </c>
      <c r="C300" s="16" t="s">
        <v>1969</v>
      </c>
      <c r="D300" s="16" t="s">
        <v>2297</v>
      </c>
      <c r="E300" s="17">
        <v>4.9000000000000004</v>
      </c>
    </row>
    <row r="301" spans="1:5" s="18" customFormat="1" ht="15" customHeight="1" x14ac:dyDescent="0.25">
      <c r="A301" s="33" t="s">
        <v>1970</v>
      </c>
      <c r="B301" s="16">
        <v>112</v>
      </c>
      <c r="C301" s="16" t="s">
        <v>872</v>
      </c>
      <c r="D301" s="16" t="s">
        <v>872</v>
      </c>
      <c r="E301" s="17" t="s">
        <v>78</v>
      </c>
    </row>
    <row r="302" spans="1:5" s="18" customFormat="1" ht="15" customHeight="1" x14ac:dyDescent="0.25">
      <c r="A302" s="33" t="s">
        <v>1971</v>
      </c>
      <c r="B302" s="16">
        <v>99</v>
      </c>
      <c r="C302" s="20">
        <v>3100</v>
      </c>
      <c r="D302" s="20" t="s">
        <v>1967</v>
      </c>
      <c r="E302" s="17">
        <v>8.1</v>
      </c>
    </row>
    <row r="303" spans="1:5" s="18" customFormat="1" ht="15" customHeight="1" x14ac:dyDescent="0.25">
      <c r="A303" s="33" t="s">
        <v>1972</v>
      </c>
      <c r="B303" s="16">
        <v>111</v>
      </c>
      <c r="C303" s="16" t="s">
        <v>1973</v>
      </c>
      <c r="D303" s="16" t="s">
        <v>1974</v>
      </c>
      <c r="E303" s="17">
        <v>4.2</v>
      </c>
    </row>
    <row r="304" spans="1:5" s="18" customFormat="1" ht="15" customHeight="1" x14ac:dyDescent="0.25">
      <c r="A304" s="33" t="s">
        <v>1975</v>
      </c>
      <c r="B304" s="16">
        <v>111</v>
      </c>
      <c r="C304" s="20">
        <v>3000</v>
      </c>
      <c r="D304" s="20" t="s">
        <v>1637</v>
      </c>
      <c r="E304" s="17">
        <v>8.3000000000000007</v>
      </c>
    </row>
    <row r="305" spans="1:5" s="18" customFormat="1" ht="15" customHeight="1" x14ac:dyDescent="0.25">
      <c r="A305" s="33" t="s">
        <v>1976</v>
      </c>
      <c r="B305" s="16">
        <v>101</v>
      </c>
      <c r="C305" s="20" t="s">
        <v>1977</v>
      </c>
      <c r="D305" s="20" t="s">
        <v>1977</v>
      </c>
      <c r="E305" s="17" t="s">
        <v>78</v>
      </c>
    </row>
    <row r="306" spans="1:5" s="18" customFormat="1" ht="15" customHeight="1" x14ac:dyDescent="0.25">
      <c r="A306" s="33" t="s">
        <v>1978</v>
      </c>
      <c r="B306" s="16">
        <v>132</v>
      </c>
      <c r="C306" s="20" t="s">
        <v>12</v>
      </c>
      <c r="D306" s="20">
        <v>2000</v>
      </c>
      <c r="E306" s="17" t="s">
        <v>14</v>
      </c>
    </row>
    <row r="307" spans="1:5" s="18" customFormat="1" ht="15" customHeight="1" x14ac:dyDescent="0.25">
      <c r="A307" s="33" t="s">
        <v>1979</v>
      </c>
      <c r="B307" s="16">
        <v>119</v>
      </c>
      <c r="C307" s="20" t="s">
        <v>1980</v>
      </c>
      <c r="D307" s="20" t="s">
        <v>1980</v>
      </c>
      <c r="E307" s="17" t="s">
        <v>78</v>
      </c>
    </row>
    <row r="308" spans="1:5" s="18" customFormat="1" ht="15" customHeight="1" x14ac:dyDescent="0.25">
      <c r="A308" s="33" t="s">
        <v>1981</v>
      </c>
      <c r="B308" s="16">
        <v>100</v>
      </c>
      <c r="C308" s="16" t="s">
        <v>1982</v>
      </c>
      <c r="D308" s="16" t="s">
        <v>880</v>
      </c>
      <c r="E308" s="17" t="s">
        <v>78</v>
      </c>
    </row>
    <row r="309" spans="1:5" s="18" customFormat="1" ht="15" customHeight="1" x14ac:dyDescent="0.25">
      <c r="A309" s="33" t="s">
        <v>1898</v>
      </c>
      <c r="B309" s="16">
        <v>111</v>
      </c>
      <c r="C309" s="20" t="s">
        <v>1983</v>
      </c>
      <c r="D309" s="20" t="s">
        <v>1984</v>
      </c>
      <c r="E309" s="17">
        <v>10.5</v>
      </c>
    </row>
    <row r="310" spans="1:5" s="18" customFormat="1" ht="15" customHeight="1" x14ac:dyDescent="0.25">
      <c r="A310" s="33" t="s">
        <v>1985</v>
      </c>
      <c r="B310" s="16">
        <v>111</v>
      </c>
      <c r="C310" s="20">
        <v>1500</v>
      </c>
      <c r="D310" s="16" t="s">
        <v>931</v>
      </c>
      <c r="E310" s="17">
        <v>16.7</v>
      </c>
    </row>
    <row r="311" spans="1:5" s="18" customFormat="1" ht="15" customHeight="1" x14ac:dyDescent="0.25">
      <c r="A311" s="33" t="s">
        <v>1904</v>
      </c>
      <c r="B311" s="16">
        <v>118</v>
      </c>
      <c r="C311" s="16" t="s">
        <v>1986</v>
      </c>
      <c r="D311" s="16" t="s">
        <v>1986</v>
      </c>
      <c r="E311" s="17" t="s">
        <v>78</v>
      </c>
    </row>
    <row r="312" spans="1:5" s="18" customFormat="1" ht="15" customHeight="1" x14ac:dyDescent="0.25">
      <c r="B312" s="16"/>
      <c r="C312" s="16"/>
      <c r="D312" s="16"/>
      <c r="E312" s="17"/>
    </row>
    <row r="313" spans="1:5" s="18" customFormat="1" ht="15" customHeight="1" x14ac:dyDescent="0.25">
      <c r="A313" s="22" t="s">
        <v>1905</v>
      </c>
      <c r="B313" s="16"/>
      <c r="C313" s="16"/>
      <c r="D313" s="16"/>
      <c r="E313" s="17"/>
    </row>
    <row r="314" spans="1:5" s="18" customFormat="1" ht="15" customHeight="1" x14ac:dyDescent="0.25">
      <c r="A314" s="33" t="s">
        <v>1987</v>
      </c>
      <c r="B314" s="16">
        <v>108</v>
      </c>
      <c r="C314" s="16" t="s">
        <v>12</v>
      </c>
      <c r="D314" s="20">
        <v>6300</v>
      </c>
      <c r="E314" s="17" t="s">
        <v>14</v>
      </c>
    </row>
    <row r="315" spans="1:5" s="18" customFormat="1" ht="15" customHeight="1" x14ac:dyDescent="0.25">
      <c r="A315" s="33" t="s">
        <v>1988</v>
      </c>
      <c r="B315" s="16">
        <v>116</v>
      </c>
      <c r="C315" s="16" t="s">
        <v>1989</v>
      </c>
      <c r="D315" s="20" t="s">
        <v>1990</v>
      </c>
      <c r="E315" s="17">
        <v>-2.7</v>
      </c>
    </row>
    <row r="316" spans="1:5" s="18" customFormat="1" ht="15" customHeight="1" x14ac:dyDescent="0.25">
      <c r="A316" s="33" t="s">
        <v>1991</v>
      </c>
      <c r="B316" s="16">
        <v>109</v>
      </c>
      <c r="C316" s="16" t="s">
        <v>1974</v>
      </c>
      <c r="D316" s="16" t="s">
        <v>1974</v>
      </c>
      <c r="E316" s="17" t="s">
        <v>78</v>
      </c>
    </row>
    <row r="317" spans="1:5" s="18" customFormat="1" ht="15" customHeight="1" x14ac:dyDescent="0.25">
      <c r="A317" s="33" t="s">
        <v>1992</v>
      </c>
      <c r="B317" s="16">
        <v>93</v>
      </c>
      <c r="C317" s="20">
        <v>5800</v>
      </c>
      <c r="D317" s="20">
        <v>5800</v>
      </c>
      <c r="E317" s="17" t="s">
        <v>78</v>
      </c>
    </row>
    <row r="318" spans="1:5" s="18" customFormat="1" ht="15" customHeight="1" x14ac:dyDescent="0.25">
      <c r="A318" s="33" t="s">
        <v>1993</v>
      </c>
      <c r="B318" s="16">
        <v>115</v>
      </c>
      <c r="C318" s="16" t="s">
        <v>1994</v>
      </c>
      <c r="D318" s="16" t="s">
        <v>1994</v>
      </c>
      <c r="E318" s="17" t="s">
        <v>78</v>
      </c>
    </row>
    <row r="319" spans="1:5" s="18" customFormat="1" ht="15" customHeight="1" x14ac:dyDescent="0.25">
      <c r="A319" s="33" t="s">
        <v>2805</v>
      </c>
      <c r="B319" s="16">
        <v>114</v>
      </c>
      <c r="C319" s="16" t="s">
        <v>12</v>
      </c>
      <c r="D319" s="16">
        <v>3500</v>
      </c>
      <c r="E319" s="17" t="s">
        <v>14</v>
      </c>
    </row>
    <row r="320" spans="1:5" s="18" customFormat="1" ht="15" customHeight="1" x14ac:dyDescent="0.25">
      <c r="A320" s="33" t="s">
        <v>1995</v>
      </c>
      <c r="B320" s="16">
        <v>128</v>
      </c>
      <c r="C320" s="16" t="s">
        <v>1083</v>
      </c>
      <c r="D320" s="20" t="s">
        <v>1996</v>
      </c>
      <c r="E320" s="17">
        <v>6.25</v>
      </c>
    </row>
    <row r="321" spans="1:5" s="18" customFormat="1" ht="15" customHeight="1" x14ac:dyDescent="0.25">
      <c r="A321" s="33" t="s">
        <v>2806</v>
      </c>
      <c r="B321" s="16">
        <v>108</v>
      </c>
      <c r="C321" s="16" t="s">
        <v>1997</v>
      </c>
      <c r="D321" s="16" t="s">
        <v>1998</v>
      </c>
      <c r="E321" s="17">
        <v>5.3</v>
      </c>
    </row>
    <row r="322" spans="1:5" s="18" customFormat="1" ht="15" customHeight="1" x14ac:dyDescent="0.25">
      <c r="A322" s="22"/>
      <c r="B322" s="16"/>
      <c r="C322" s="16"/>
      <c r="D322" s="16"/>
      <c r="E322" s="17"/>
    </row>
    <row r="323" spans="1:5" s="18" customFormat="1" ht="15" customHeight="1" x14ac:dyDescent="0.25">
      <c r="A323" s="22" t="s">
        <v>1881</v>
      </c>
      <c r="B323" s="16"/>
      <c r="C323" s="16"/>
      <c r="D323" s="16"/>
      <c r="E323" s="17"/>
    </row>
    <row r="324" spans="1:5" s="18" customFormat="1" ht="15" customHeight="1" x14ac:dyDescent="0.25">
      <c r="A324" s="33" t="s">
        <v>1999</v>
      </c>
      <c r="B324" s="16">
        <v>125</v>
      </c>
      <c r="C324" s="20">
        <v>2400</v>
      </c>
      <c r="D324" s="20" t="s">
        <v>2000</v>
      </c>
      <c r="E324" s="17">
        <v>16.7</v>
      </c>
    </row>
    <row r="325" spans="1:5" s="18" customFormat="1" ht="15" customHeight="1" x14ac:dyDescent="0.25">
      <c r="A325" s="33" t="s">
        <v>2001</v>
      </c>
      <c r="B325" s="16">
        <v>114</v>
      </c>
      <c r="C325" s="16" t="s">
        <v>2002</v>
      </c>
      <c r="D325" s="16" t="s">
        <v>2003</v>
      </c>
      <c r="E325" s="17">
        <v>7</v>
      </c>
    </row>
    <row r="326" spans="1:5" s="18" customFormat="1" ht="15" customHeight="1" x14ac:dyDescent="0.25">
      <c r="A326" s="33" t="s">
        <v>2004</v>
      </c>
      <c r="B326" s="16">
        <v>140</v>
      </c>
      <c r="C326" s="16" t="s">
        <v>2005</v>
      </c>
      <c r="D326" s="16" t="s">
        <v>2006</v>
      </c>
      <c r="E326" s="17">
        <v>4.3</v>
      </c>
    </row>
    <row r="327" spans="1:5" s="18" customFormat="1" ht="15" customHeight="1" x14ac:dyDescent="0.25">
      <c r="A327" s="33" t="s">
        <v>2007</v>
      </c>
      <c r="B327" s="16">
        <v>120</v>
      </c>
      <c r="C327" s="20">
        <v>1300</v>
      </c>
      <c r="D327" s="20" t="s">
        <v>967</v>
      </c>
      <c r="E327" s="17">
        <v>11.5</v>
      </c>
    </row>
    <row r="328" spans="1:5" s="18" customFormat="1" ht="15" customHeight="1" x14ac:dyDescent="0.25">
      <c r="A328" s="33" t="s">
        <v>2008</v>
      </c>
      <c r="B328" s="16">
        <v>56</v>
      </c>
      <c r="C328" s="16" t="s">
        <v>2009</v>
      </c>
      <c r="D328" s="16" t="s">
        <v>2009</v>
      </c>
      <c r="E328" s="17" t="s">
        <v>78</v>
      </c>
    </row>
    <row r="329" spans="1:5" s="18" customFormat="1" ht="15" customHeight="1" x14ac:dyDescent="0.25">
      <c r="A329" s="33" t="s">
        <v>2010</v>
      </c>
      <c r="B329" s="16">
        <v>120</v>
      </c>
      <c r="C329" s="16" t="s">
        <v>1083</v>
      </c>
      <c r="D329" s="16" t="s">
        <v>1996</v>
      </c>
      <c r="E329" s="17">
        <v>6.3</v>
      </c>
    </row>
    <row r="330" spans="1:5" s="18" customFormat="1" ht="15" customHeight="1" x14ac:dyDescent="0.25">
      <c r="A330" s="33" t="s">
        <v>2011</v>
      </c>
      <c r="B330" s="16">
        <v>126</v>
      </c>
      <c r="C330" s="20" t="s">
        <v>1974</v>
      </c>
      <c r="D330" s="20" t="s">
        <v>1996</v>
      </c>
      <c r="E330" s="17">
        <v>6.7</v>
      </c>
    </row>
    <row r="331" spans="1:5" s="18" customFormat="1" ht="15" customHeight="1" x14ac:dyDescent="0.25">
      <c r="A331" s="33" t="s">
        <v>2012</v>
      </c>
      <c r="B331" s="16">
        <v>131</v>
      </c>
      <c r="C331" s="20" t="s">
        <v>2013</v>
      </c>
      <c r="D331" s="20" t="s">
        <v>2014</v>
      </c>
      <c r="E331" s="17">
        <v>-3.1</v>
      </c>
    </row>
    <row r="332" spans="1:5" s="18" customFormat="1" ht="15" customHeight="1" x14ac:dyDescent="0.25">
      <c r="A332" s="33" t="s">
        <v>2015</v>
      </c>
      <c r="B332" s="16">
        <v>125</v>
      </c>
      <c r="C332" s="16" t="s">
        <v>1083</v>
      </c>
      <c r="D332" s="16" t="s">
        <v>1083</v>
      </c>
      <c r="E332" s="17" t="s">
        <v>78</v>
      </c>
    </row>
    <row r="333" spans="1:5" s="18" customFormat="1" ht="15" customHeight="1" x14ac:dyDescent="0.25">
      <c r="A333" s="33" t="s">
        <v>2016</v>
      </c>
      <c r="B333" s="16">
        <v>118</v>
      </c>
      <c r="C333" s="16" t="s">
        <v>2017</v>
      </c>
      <c r="D333" s="16" t="s">
        <v>2017</v>
      </c>
      <c r="E333" s="17" t="s">
        <v>78</v>
      </c>
    </row>
    <row r="334" spans="1:5" s="18" customFormat="1" ht="15" customHeight="1" x14ac:dyDescent="0.25">
      <c r="A334" s="33" t="s">
        <v>2018</v>
      </c>
      <c r="B334" s="16">
        <v>54</v>
      </c>
      <c r="C334" s="20">
        <v>3500</v>
      </c>
      <c r="D334" s="20">
        <v>3500</v>
      </c>
      <c r="E334" s="17" t="s">
        <v>78</v>
      </c>
    </row>
    <row r="335" spans="1:5" s="18" customFormat="1" ht="15" customHeight="1" x14ac:dyDescent="0.25">
      <c r="A335" s="33" t="s">
        <v>2019</v>
      </c>
      <c r="B335" s="16">
        <v>111</v>
      </c>
      <c r="C335" s="20">
        <v>1600</v>
      </c>
      <c r="D335" s="20" t="s">
        <v>852</v>
      </c>
      <c r="E335" s="17">
        <v>6.25</v>
      </c>
    </row>
    <row r="336" spans="1:5" s="18" customFormat="1" ht="15" customHeight="1" x14ac:dyDescent="0.25">
      <c r="A336" s="33" t="s">
        <v>2020</v>
      </c>
      <c r="B336" s="16">
        <v>139</v>
      </c>
      <c r="C336" s="16" t="s">
        <v>2021</v>
      </c>
      <c r="D336" s="16" t="s">
        <v>872</v>
      </c>
      <c r="E336" s="17" t="s">
        <v>14</v>
      </c>
    </row>
    <row r="337" spans="1:5" s="18" customFormat="1" ht="15" customHeight="1" x14ac:dyDescent="0.25">
      <c r="A337" s="33" t="s">
        <v>2022</v>
      </c>
      <c r="B337" s="16">
        <v>113</v>
      </c>
      <c r="C337" s="20">
        <v>3850</v>
      </c>
      <c r="D337" s="16" t="s">
        <v>2023</v>
      </c>
      <c r="E337" s="17" t="s">
        <v>78</v>
      </c>
    </row>
    <row r="338" spans="1:5" s="18" customFormat="1" ht="15" customHeight="1" x14ac:dyDescent="0.25">
      <c r="A338" s="33" t="s">
        <v>2024</v>
      </c>
      <c r="B338" s="16">
        <v>116</v>
      </c>
      <c r="C338" s="16" t="s">
        <v>1986</v>
      </c>
      <c r="D338" s="16" t="s">
        <v>2025</v>
      </c>
      <c r="E338" s="17" t="s">
        <v>78</v>
      </c>
    </row>
    <row r="339" spans="1:5" s="18" customFormat="1" ht="15" customHeight="1" x14ac:dyDescent="0.25">
      <c r="A339" s="33" t="s">
        <v>2026</v>
      </c>
      <c r="B339" s="16">
        <v>111</v>
      </c>
      <c r="C339" s="16" t="s">
        <v>2027</v>
      </c>
      <c r="D339" s="16" t="s">
        <v>2027</v>
      </c>
      <c r="E339" s="17" t="s">
        <v>78</v>
      </c>
    </row>
    <row r="340" spans="1:5" s="18" customFormat="1" ht="15" customHeight="1" x14ac:dyDescent="0.25">
      <c r="A340" s="33" t="s">
        <v>2028</v>
      </c>
      <c r="B340" s="16">
        <v>110</v>
      </c>
      <c r="C340" s="20">
        <v>3000</v>
      </c>
      <c r="D340" s="16" t="s">
        <v>2029</v>
      </c>
      <c r="E340" s="17">
        <v>12.5</v>
      </c>
    </row>
    <row r="341" spans="1:5" s="18" customFormat="1" ht="15" customHeight="1" x14ac:dyDescent="0.25">
      <c r="A341" s="33" t="s">
        <v>2030</v>
      </c>
      <c r="B341" s="16">
        <v>143</v>
      </c>
      <c r="C341" s="20">
        <v>3300</v>
      </c>
      <c r="D341" s="20" t="s">
        <v>2031</v>
      </c>
      <c r="E341" s="17">
        <v>-4.5</v>
      </c>
    </row>
    <row r="342" spans="1:5" s="18" customFormat="1" ht="15" customHeight="1" x14ac:dyDescent="0.25">
      <c r="A342" s="33" t="s">
        <v>2032</v>
      </c>
      <c r="B342" s="16">
        <v>111</v>
      </c>
      <c r="C342" s="16" t="s">
        <v>2033</v>
      </c>
      <c r="D342" s="16" t="s">
        <v>2033</v>
      </c>
      <c r="E342" s="17" t="s">
        <v>78</v>
      </c>
    </row>
    <row r="343" spans="1:5" s="18" customFormat="1" ht="15" customHeight="1" x14ac:dyDescent="0.25">
      <c r="A343" s="33" t="s">
        <v>2034</v>
      </c>
      <c r="B343" s="16">
        <v>111</v>
      </c>
      <c r="C343" s="16" t="s">
        <v>2035</v>
      </c>
      <c r="D343" s="16" t="s">
        <v>2036</v>
      </c>
      <c r="E343" s="17">
        <v>11.5</v>
      </c>
    </row>
    <row r="344" spans="1:5" s="18" customFormat="1" ht="15" customHeight="1" x14ac:dyDescent="0.25">
      <c r="A344" s="33" t="s">
        <v>2037</v>
      </c>
      <c r="B344" s="16">
        <v>140</v>
      </c>
      <c r="C344" s="16" t="s">
        <v>12</v>
      </c>
      <c r="D344" s="20">
        <v>2600</v>
      </c>
      <c r="E344" s="17" t="s">
        <v>14</v>
      </c>
    </row>
    <row r="345" spans="1:5" s="18" customFormat="1" ht="15" customHeight="1" x14ac:dyDescent="0.25">
      <c r="A345" s="33" t="s">
        <v>2807</v>
      </c>
      <c r="B345" s="16">
        <v>111</v>
      </c>
      <c r="C345" s="136" t="s">
        <v>12</v>
      </c>
      <c r="D345" s="20">
        <v>2700</v>
      </c>
      <c r="E345" s="17" t="s">
        <v>14</v>
      </c>
    </row>
    <row r="346" spans="1:5" s="18" customFormat="1" ht="15" customHeight="1" x14ac:dyDescent="0.25">
      <c r="A346" s="33" t="s">
        <v>1926</v>
      </c>
      <c r="B346" s="16">
        <v>98</v>
      </c>
      <c r="C346" s="16" t="s">
        <v>897</v>
      </c>
      <c r="D346" s="16" t="s">
        <v>897</v>
      </c>
      <c r="E346" s="17" t="s">
        <v>78</v>
      </c>
    </row>
    <row r="347" spans="1:5" s="18" customFormat="1" ht="15" customHeight="1" x14ac:dyDescent="0.25">
      <c r="A347" s="33" t="s">
        <v>2808</v>
      </c>
      <c r="B347" s="16">
        <v>70</v>
      </c>
      <c r="C347" s="16">
        <v>1800</v>
      </c>
      <c r="D347" s="16">
        <v>1800</v>
      </c>
      <c r="E347" s="17" t="s">
        <v>78</v>
      </c>
    </row>
    <row r="348" spans="1:5" s="18" customFormat="1" ht="15" customHeight="1" x14ac:dyDescent="0.25">
      <c r="A348" s="33" t="s">
        <v>1887</v>
      </c>
      <c r="B348" s="16">
        <v>116</v>
      </c>
      <c r="C348" s="16" t="s">
        <v>931</v>
      </c>
      <c r="D348" s="16" t="s">
        <v>966</v>
      </c>
      <c r="E348" s="17">
        <v>14.3</v>
      </c>
    </row>
    <row r="349" spans="1:5" s="18" customFormat="1" ht="15" customHeight="1" x14ac:dyDescent="0.25">
      <c r="A349" s="33" t="s">
        <v>2038</v>
      </c>
      <c r="B349" s="16">
        <v>116</v>
      </c>
      <c r="C349" s="20">
        <v>4500</v>
      </c>
      <c r="D349" s="16" t="s">
        <v>2039</v>
      </c>
      <c r="E349" s="17">
        <v>7.8</v>
      </c>
    </row>
    <row r="350" spans="1:5" s="18" customFormat="1" ht="15" customHeight="1" x14ac:dyDescent="0.25">
      <c r="A350" s="33" t="s">
        <v>2040</v>
      </c>
      <c r="B350" s="16">
        <v>120</v>
      </c>
      <c r="C350" s="20">
        <v>3900</v>
      </c>
      <c r="D350" s="20" t="s">
        <v>2041</v>
      </c>
      <c r="E350" s="17">
        <v>5.0999999999999996</v>
      </c>
    </row>
  </sheetData>
  <mergeCells count="4">
    <mergeCell ref="A5:A6"/>
    <mergeCell ref="B5:B6"/>
    <mergeCell ref="C5:D5"/>
    <mergeCell ref="E5:E6"/>
  </mergeCells>
  <phoneticPr fontId="12" type="noConversion"/>
  <hyperlinks>
    <hyperlink ref="A81" r:id="rId1" display="JQC@Gallery Shoppe" xr:uid="{00ADAF44-76EC-4AE2-8846-1701BB6AEAC3}"/>
  </hyperlinks>
  <pageMargins left="0.7" right="0.7" top="0.75" bottom="0.75" header="0.3" footer="0.3"/>
  <ignoredErrors>
    <ignoredError sqref="E245" unlocked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00FF"/>
    <outlinePr summaryBelow="0"/>
  </sheetPr>
  <dimension ref="A1:F21"/>
  <sheetViews>
    <sheetView workbookViewId="0"/>
  </sheetViews>
  <sheetFormatPr defaultRowHeight="15" customHeight="1" x14ac:dyDescent="0.25"/>
  <cols>
    <col min="1" max="1" width="53" style="89" bestFit="1" customWidth="1"/>
    <col min="2" max="5" width="23.7109375" style="89" customWidth="1"/>
    <col min="6" max="6" width="86.140625" style="89" customWidth="1"/>
    <col min="7" max="16384" width="9.140625" style="89"/>
  </cols>
  <sheetData>
    <row r="1" spans="1:6" ht="15" customHeight="1" x14ac:dyDescent="0.25">
      <c r="A1" s="118" t="s">
        <v>2809</v>
      </c>
      <c r="B1" s="118"/>
      <c r="C1" s="118"/>
      <c r="D1" s="118"/>
      <c r="E1" s="118"/>
      <c r="F1" s="118"/>
    </row>
    <row r="2" spans="1:6" ht="15" customHeight="1" x14ac:dyDescent="0.25">
      <c r="A2" s="118" t="s">
        <v>2767</v>
      </c>
      <c r="B2" s="119"/>
      <c r="C2" s="119"/>
      <c r="D2" s="119"/>
      <c r="E2" s="119"/>
      <c r="F2" s="119"/>
    </row>
    <row r="3" spans="1:6" ht="15" customHeight="1" x14ac:dyDescent="0.25">
      <c r="A3" s="119" t="s">
        <v>2768</v>
      </c>
      <c r="B3" s="117"/>
      <c r="C3" s="117"/>
      <c r="D3" s="117"/>
      <c r="E3" s="117"/>
      <c r="F3" s="117"/>
    </row>
    <row r="4" spans="1:6" ht="15" customHeight="1" x14ac:dyDescent="0.25">
      <c r="A4" s="117"/>
      <c r="B4" s="117"/>
      <c r="C4" s="117"/>
      <c r="D4" s="117"/>
      <c r="E4" s="117"/>
      <c r="F4" s="117"/>
    </row>
    <row r="5" spans="1:6" ht="39.950000000000003" customHeight="1" x14ac:dyDescent="0.25">
      <c r="A5" s="137" t="s">
        <v>347</v>
      </c>
      <c r="B5" s="137" t="s">
        <v>5</v>
      </c>
      <c r="C5" s="137" t="s">
        <v>6</v>
      </c>
      <c r="D5" s="137"/>
      <c r="E5" s="137" t="s">
        <v>7</v>
      </c>
      <c r="F5" s="91"/>
    </row>
    <row r="6" spans="1:6" ht="39.950000000000003" customHeight="1" x14ac:dyDescent="0.25">
      <c r="A6" s="137"/>
      <c r="B6" s="137"/>
      <c r="C6" s="120" t="s">
        <v>834</v>
      </c>
      <c r="D6" s="120" t="s">
        <v>835</v>
      </c>
      <c r="E6" s="137"/>
      <c r="F6" s="91"/>
    </row>
    <row r="7" spans="1:6" ht="15" customHeight="1" x14ac:dyDescent="0.25">
      <c r="A7" s="90"/>
      <c r="B7" s="91"/>
      <c r="C7" s="91"/>
      <c r="D7" s="91"/>
      <c r="E7" s="91"/>
      <c r="F7" s="91"/>
    </row>
    <row r="8" spans="1:6" ht="15" customHeight="1" x14ac:dyDescent="0.25">
      <c r="A8" s="140" t="s">
        <v>398</v>
      </c>
      <c r="B8" s="140"/>
      <c r="C8" s="140"/>
      <c r="D8" s="140"/>
      <c r="E8" s="140"/>
      <c r="F8" s="91"/>
    </row>
    <row r="9" spans="1:6" ht="15" customHeight="1" x14ac:dyDescent="0.25">
      <c r="A9" s="90"/>
      <c r="B9" s="91"/>
      <c r="C9" s="91"/>
      <c r="D9" s="91"/>
      <c r="E9" s="91"/>
      <c r="F9" s="91"/>
    </row>
    <row r="10" spans="1:6" ht="15" customHeight="1" x14ac:dyDescent="0.25">
      <c r="A10" s="96" t="s">
        <v>867</v>
      </c>
      <c r="B10" s="91"/>
      <c r="C10" s="91"/>
      <c r="D10" s="91"/>
      <c r="E10" s="91"/>
      <c r="F10" s="91"/>
    </row>
    <row r="11" spans="1:6" ht="15" customHeight="1" x14ac:dyDescent="0.25">
      <c r="A11" s="121" t="s">
        <v>1148</v>
      </c>
      <c r="B11" s="98" t="s">
        <v>226</v>
      </c>
      <c r="C11" s="98" t="s">
        <v>399</v>
      </c>
      <c r="D11" s="98" t="s">
        <v>353</v>
      </c>
      <c r="E11" s="98" t="s">
        <v>207</v>
      </c>
      <c r="F11" s="91"/>
    </row>
    <row r="12" spans="1:6" ht="15" customHeight="1" x14ac:dyDescent="0.25">
      <c r="A12" s="121" t="s">
        <v>1151</v>
      </c>
      <c r="B12" s="98" t="s">
        <v>400</v>
      </c>
      <c r="C12" s="98" t="s">
        <v>97</v>
      </c>
      <c r="D12" s="98" t="s">
        <v>401</v>
      </c>
      <c r="E12" s="98" t="s">
        <v>402</v>
      </c>
      <c r="F12" s="91"/>
    </row>
    <row r="13" spans="1:6" ht="15" customHeight="1" x14ac:dyDescent="0.25">
      <c r="A13" s="121" t="s">
        <v>1155</v>
      </c>
      <c r="B13" s="98" t="s">
        <v>403</v>
      </c>
      <c r="C13" s="98" t="s">
        <v>404</v>
      </c>
      <c r="D13" s="98" t="s">
        <v>272</v>
      </c>
      <c r="E13" s="98" t="s">
        <v>78</v>
      </c>
      <c r="F13" s="91"/>
    </row>
    <row r="14" spans="1:6" ht="15" customHeight="1" x14ac:dyDescent="0.25">
      <c r="A14" s="96"/>
      <c r="B14" s="91"/>
      <c r="C14" s="91"/>
      <c r="D14" s="91"/>
      <c r="E14" s="91"/>
      <c r="F14" s="91"/>
    </row>
    <row r="15" spans="1:6" ht="15" customHeight="1" x14ac:dyDescent="0.25">
      <c r="A15" s="96" t="s">
        <v>1026</v>
      </c>
      <c r="B15" s="91"/>
      <c r="C15" s="91"/>
      <c r="D15" s="91"/>
      <c r="E15" s="91"/>
      <c r="F15" s="91"/>
    </row>
    <row r="16" spans="1:6" ht="15" customHeight="1" x14ac:dyDescent="0.25">
      <c r="A16" s="123" t="s">
        <v>1158</v>
      </c>
      <c r="B16" s="98" t="s">
        <v>25</v>
      </c>
      <c r="C16" s="98" t="s">
        <v>405</v>
      </c>
      <c r="D16" s="98" t="s">
        <v>97</v>
      </c>
      <c r="E16" s="98" t="s">
        <v>78</v>
      </c>
      <c r="F16" s="91"/>
    </row>
    <row r="17" spans="1:6" ht="15" customHeight="1" x14ac:dyDescent="0.25">
      <c r="A17" s="90"/>
      <c r="B17" s="91"/>
      <c r="C17" s="91"/>
      <c r="D17" s="91"/>
      <c r="E17" s="91"/>
      <c r="F17" s="91"/>
    </row>
    <row r="18" spans="1:6" ht="15" customHeight="1" x14ac:dyDescent="0.25">
      <c r="A18" s="140" t="s">
        <v>406</v>
      </c>
      <c r="B18" s="140"/>
      <c r="C18" s="140"/>
      <c r="D18" s="140"/>
      <c r="E18" s="140"/>
      <c r="F18" s="91"/>
    </row>
    <row r="19" spans="1:6" ht="15" customHeight="1" x14ac:dyDescent="0.25">
      <c r="A19" s="90"/>
      <c r="B19" s="91"/>
      <c r="C19" s="91"/>
      <c r="D19" s="91"/>
      <c r="E19" s="91"/>
      <c r="F19" s="91"/>
    </row>
    <row r="20" spans="1:6" ht="15" customHeight="1" x14ac:dyDescent="0.25">
      <c r="A20" s="96" t="s">
        <v>867</v>
      </c>
      <c r="B20" s="91"/>
      <c r="C20" s="91"/>
      <c r="D20" s="91"/>
      <c r="E20" s="91"/>
      <c r="F20" s="91"/>
    </row>
    <row r="21" spans="1:6" ht="15" customHeight="1" x14ac:dyDescent="0.25">
      <c r="A21" s="123" t="s">
        <v>2298</v>
      </c>
      <c r="B21" s="98" t="s">
        <v>217</v>
      </c>
      <c r="C21" s="98" t="s">
        <v>12</v>
      </c>
      <c r="D21" s="98" t="s">
        <v>353</v>
      </c>
      <c r="E21" s="98" t="s">
        <v>14</v>
      </c>
      <c r="F21" s="91"/>
    </row>
  </sheetData>
  <mergeCells count="6">
    <mergeCell ref="A8:E8"/>
    <mergeCell ref="A18:E18"/>
    <mergeCell ref="A5:A6"/>
    <mergeCell ref="B5:B6"/>
    <mergeCell ref="C5:D5"/>
    <mergeCell ref="E5:E6"/>
  </mergeCells>
  <pageMargins left="0" right="0" top="0" bottom="0" header="0" footer="0"/>
  <pageSetup orientation="portrait" r:id="rId1"/>
  <ignoredErrors>
    <ignoredError sqref="B11:E17 B21:E2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22929E-1921-444D-A54F-82AF861B5689}">
  <sheetPr>
    <tabColor rgb="FF0000FF"/>
  </sheetPr>
  <dimension ref="A1:F36"/>
  <sheetViews>
    <sheetView workbookViewId="0">
      <pane ySplit="6" topLeftCell="A7" activePane="bottomLeft" state="frozen"/>
      <selection pane="bottomLeft"/>
    </sheetView>
  </sheetViews>
  <sheetFormatPr defaultColWidth="9.140625" defaultRowHeight="15" customHeight="1" x14ac:dyDescent="0.25"/>
  <cols>
    <col min="1" max="1" width="43.42578125" style="1" bestFit="1" customWidth="1"/>
    <col min="2" max="6" width="23.7109375" style="1" customWidth="1"/>
    <col min="7" max="16384" width="9.140625" style="1"/>
  </cols>
  <sheetData>
    <row r="1" spans="1:6" ht="15" customHeight="1" x14ac:dyDescent="0.25">
      <c r="A1" s="22" t="s">
        <v>2810</v>
      </c>
      <c r="B1" s="20"/>
      <c r="C1" s="20"/>
      <c r="D1" s="20"/>
      <c r="E1" s="17"/>
      <c r="F1" s="18"/>
    </row>
    <row r="2" spans="1:6" ht="15" customHeight="1" x14ac:dyDescent="0.25">
      <c r="A2" s="22" t="s">
        <v>1137</v>
      </c>
      <c r="B2" s="20"/>
      <c r="C2" s="20"/>
      <c r="D2" s="20"/>
      <c r="E2" s="17"/>
      <c r="F2" s="18"/>
    </row>
    <row r="3" spans="1:6" ht="15" customHeight="1" x14ac:dyDescent="0.25">
      <c r="A3" s="24" t="s">
        <v>1138</v>
      </c>
      <c r="B3" s="20"/>
      <c r="C3" s="20"/>
      <c r="D3" s="20"/>
      <c r="E3" s="17"/>
      <c r="F3" s="18"/>
    </row>
    <row r="4" spans="1:6" ht="15" customHeight="1" x14ac:dyDescent="0.25">
      <c r="A4" s="24"/>
      <c r="B4" s="20"/>
      <c r="C4" s="20"/>
      <c r="D4" s="20"/>
      <c r="E4" s="17"/>
      <c r="F4" s="18"/>
    </row>
    <row r="5" spans="1:6" ht="39.950000000000003" customHeight="1" x14ac:dyDescent="0.25">
      <c r="A5" s="137" t="s">
        <v>347</v>
      </c>
      <c r="B5" s="137" t="s">
        <v>5</v>
      </c>
      <c r="C5" s="137" t="s">
        <v>833</v>
      </c>
      <c r="D5" s="137"/>
      <c r="E5" s="138" t="s">
        <v>1139</v>
      </c>
      <c r="F5" s="138" t="s">
        <v>1140</v>
      </c>
    </row>
    <row r="6" spans="1:6" ht="39.950000000000003" customHeight="1" x14ac:dyDescent="0.25">
      <c r="A6" s="137"/>
      <c r="B6" s="137"/>
      <c r="C6" s="120" t="s">
        <v>834</v>
      </c>
      <c r="D6" s="120" t="s">
        <v>835</v>
      </c>
      <c r="E6" s="138"/>
      <c r="F6" s="138"/>
    </row>
    <row r="8" spans="1:6" ht="15" customHeight="1" x14ac:dyDescent="0.25">
      <c r="A8" s="2" t="s">
        <v>867</v>
      </c>
    </row>
    <row r="9" spans="1:6" ht="15" customHeight="1" x14ac:dyDescent="0.25">
      <c r="A9" s="5" t="s">
        <v>873</v>
      </c>
      <c r="B9" s="4">
        <v>31</v>
      </c>
      <c r="C9" s="6" t="s">
        <v>1003</v>
      </c>
      <c r="D9" s="6" t="s">
        <v>1003</v>
      </c>
      <c r="E9" s="8" t="s">
        <v>78</v>
      </c>
      <c r="F9" s="9">
        <v>5.8</v>
      </c>
    </row>
    <row r="10" spans="1:6" ht="15" customHeight="1" x14ac:dyDescent="0.25">
      <c r="A10" s="5"/>
      <c r="B10" s="4">
        <v>41</v>
      </c>
      <c r="C10" s="6" t="s">
        <v>1003</v>
      </c>
      <c r="D10" s="6" t="s">
        <v>1003</v>
      </c>
      <c r="E10" s="8" t="s">
        <v>78</v>
      </c>
      <c r="F10" s="8">
        <v>4.0999999999999996</v>
      </c>
    </row>
    <row r="11" spans="1:6" ht="15" customHeight="1" x14ac:dyDescent="0.25">
      <c r="A11" s="5" t="s">
        <v>1141</v>
      </c>
      <c r="B11" s="4">
        <v>28</v>
      </c>
      <c r="C11" s="6">
        <v>1600</v>
      </c>
      <c r="D11" s="6">
        <v>1600</v>
      </c>
      <c r="E11" s="8" t="s">
        <v>78</v>
      </c>
      <c r="F11" s="8">
        <v>6.9</v>
      </c>
    </row>
    <row r="12" spans="1:6" ht="15" customHeight="1" x14ac:dyDescent="0.25">
      <c r="A12" s="5"/>
      <c r="B12" s="4">
        <v>46</v>
      </c>
      <c r="C12" s="6">
        <v>1500</v>
      </c>
      <c r="D12" s="6">
        <v>1500</v>
      </c>
      <c r="E12" s="8" t="s">
        <v>78</v>
      </c>
      <c r="F12" s="8">
        <v>4.3</v>
      </c>
    </row>
    <row r="13" spans="1:6" ht="15" customHeight="1" x14ac:dyDescent="0.25">
      <c r="A13" s="5"/>
      <c r="B13" s="4">
        <v>52</v>
      </c>
      <c r="C13" s="6" t="s">
        <v>1142</v>
      </c>
      <c r="D13" s="6" t="s">
        <v>1142</v>
      </c>
      <c r="E13" s="8" t="s">
        <v>78</v>
      </c>
      <c r="F13" s="8">
        <v>4.9000000000000004</v>
      </c>
    </row>
    <row r="14" spans="1:6" ht="15" customHeight="1" x14ac:dyDescent="0.25">
      <c r="A14" s="5" t="s">
        <v>1143</v>
      </c>
      <c r="B14" s="4">
        <v>37</v>
      </c>
      <c r="C14" s="6" t="s">
        <v>1144</v>
      </c>
      <c r="D14" s="6" t="s">
        <v>1144</v>
      </c>
      <c r="E14" s="8" t="s">
        <v>78</v>
      </c>
      <c r="F14" s="8">
        <v>4.024390243902439</v>
      </c>
    </row>
    <row r="15" spans="1:6" ht="15" customHeight="1" x14ac:dyDescent="0.25">
      <c r="A15" s="5"/>
      <c r="B15" s="4">
        <v>42</v>
      </c>
      <c r="C15" s="6">
        <v>1500</v>
      </c>
      <c r="D15" s="6">
        <v>1500</v>
      </c>
      <c r="E15" s="8" t="s">
        <v>78</v>
      </c>
      <c r="F15" s="8">
        <v>4.1958041958041958</v>
      </c>
    </row>
    <row r="16" spans="1:6" ht="15" customHeight="1" x14ac:dyDescent="0.25">
      <c r="A16" s="5"/>
      <c r="B16" s="4">
        <v>55</v>
      </c>
      <c r="C16" s="6">
        <v>1800</v>
      </c>
      <c r="D16" s="6">
        <v>1800</v>
      </c>
      <c r="E16" s="8" t="s">
        <v>78</v>
      </c>
      <c r="F16" s="8">
        <v>3.5702479338842976</v>
      </c>
    </row>
    <row r="17" spans="1:6" ht="15" customHeight="1" x14ac:dyDescent="0.25">
      <c r="A17" s="5"/>
      <c r="B17" s="4">
        <v>63</v>
      </c>
      <c r="C17" s="6">
        <v>1900</v>
      </c>
      <c r="D17" s="6">
        <v>1900</v>
      </c>
      <c r="E17" s="8" t="s">
        <v>78</v>
      </c>
      <c r="F17" s="8">
        <v>3.3529411764705883</v>
      </c>
    </row>
    <row r="18" spans="1:6" ht="15" customHeight="1" x14ac:dyDescent="0.25">
      <c r="A18" s="5" t="s">
        <v>1145</v>
      </c>
      <c r="B18" s="4">
        <v>38</v>
      </c>
      <c r="C18" s="6" t="s">
        <v>1146</v>
      </c>
      <c r="D18" s="6" t="s">
        <v>1146</v>
      </c>
      <c r="E18" s="8" t="s">
        <v>78</v>
      </c>
      <c r="F18" s="8">
        <v>3.1</v>
      </c>
    </row>
    <row r="19" spans="1:6" ht="15" customHeight="1" x14ac:dyDescent="0.25">
      <c r="A19" s="5"/>
      <c r="B19" s="6">
        <v>46</v>
      </c>
      <c r="C19" s="6" t="s">
        <v>1147</v>
      </c>
      <c r="D19" s="6" t="s">
        <v>1147</v>
      </c>
      <c r="E19" s="8" t="s">
        <v>78</v>
      </c>
      <c r="F19" s="8">
        <v>3.4</v>
      </c>
    </row>
    <row r="20" spans="1:6" ht="15" customHeight="1" x14ac:dyDescent="0.25">
      <c r="A20" s="5" t="s">
        <v>1148</v>
      </c>
      <c r="B20" s="4">
        <v>49</v>
      </c>
      <c r="C20" s="6" t="s">
        <v>1149</v>
      </c>
      <c r="D20" s="6" t="s">
        <v>1149</v>
      </c>
      <c r="E20" s="8" t="s">
        <v>78</v>
      </c>
      <c r="F20" s="8">
        <v>2.6</v>
      </c>
    </row>
    <row r="21" spans="1:6" ht="15" customHeight="1" x14ac:dyDescent="0.25">
      <c r="A21" s="5"/>
      <c r="B21" s="4">
        <v>65</v>
      </c>
      <c r="C21" s="6" t="s">
        <v>1150</v>
      </c>
      <c r="D21" s="6" t="s">
        <v>1150</v>
      </c>
      <c r="E21" s="8" t="s">
        <v>78</v>
      </c>
      <c r="F21" s="8">
        <v>4</v>
      </c>
    </row>
    <row r="22" spans="1:6" ht="15" customHeight="1" x14ac:dyDescent="0.25">
      <c r="A22" s="5" t="s">
        <v>1151</v>
      </c>
      <c r="B22" s="4">
        <v>48</v>
      </c>
      <c r="C22" s="6" t="s">
        <v>1152</v>
      </c>
      <c r="D22" s="6" t="s">
        <v>1152</v>
      </c>
      <c r="E22" s="8" t="s">
        <v>78</v>
      </c>
      <c r="F22" s="8">
        <v>3.4</v>
      </c>
    </row>
    <row r="23" spans="1:6" ht="15" customHeight="1" x14ac:dyDescent="0.25">
      <c r="A23" s="5" t="s">
        <v>1153</v>
      </c>
      <c r="B23" s="4">
        <v>31</v>
      </c>
      <c r="C23" s="6">
        <v>1300</v>
      </c>
      <c r="D23" s="6">
        <v>1300</v>
      </c>
      <c r="E23" s="8" t="s">
        <v>78</v>
      </c>
      <c r="F23" s="8">
        <v>4.1052631578947372</v>
      </c>
    </row>
    <row r="24" spans="1:6" ht="15" customHeight="1" x14ac:dyDescent="0.25">
      <c r="A24" s="5"/>
      <c r="B24" s="4">
        <v>38</v>
      </c>
      <c r="C24" s="6" t="s">
        <v>1154</v>
      </c>
      <c r="D24" s="6" t="s">
        <v>1154</v>
      </c>
      <c r="E24" s="8" t="s">
        <v>78</v>
      </c>
      <c r="F24" s="8">
        <v>6.7894736842105257</v>
      </c>
    </row>
    <row r="25" spans="1:6" ht="15" customHeight="1" x14ac:dyDescent="0.25">
      <c r="A25" s="5"/>
      <c r="B25" s="4">
        <v>46</v>
      </c>
      <c r="C25" s="6">
        <v>2000</v>
      </c>
      <c r="D25" s="6">
        <v>2000</v>
      </c>
      <c r="E25" s="8" t="s">
        <v>78</v>
      </c>
      <c r="F25" s="8">
        <v>5.2173913043478262</v>
      </c>
    </row>
    <row r="26" spans="1:6" ht="15" customHeight="1" x14ac:dyDescent="0.25">
      <c r="A26" s="5" t="s">
        <v>1155</v>
      </c>
      <c r="B26" s="4">
        <v>38</v>
      </c>
      <c r="C26" s="6" t="s">
        <v>1156</v>
      </c>
      <c r="D26" s="6" t="s">
        <v>1401</v>
      </c>
      <c r="E26" s="8">
        <v>3.3</v>
      </c>
      <c r="F26" s="8">
        <v>3.9130434782608701</v>
      </c>
    </row>
    <row r="27" spans="1:6" ht="15" customHeight="1" x14ac:dyDescent="0.25">
      <c r="B27" s="4">
        <v>46</v>
      </c>
      <c r="C27" s="6">
        <v>1550</v>
      </c>
      <c r="D27" s="6" t="s">
        <v>2380</v>
      </c>
      <c r="E27" s="8">
        <v>8</v>
      </c>
      <c r="F27" s="8">
        <v>3.2746478873239435</v>
      </c>
    </row>
    <row r="28" spans="1:6" ht="15" customHeight="1" x14ac:dyDescent="0.25">
      <c r="C28" s="7"/>
      <c r="D28" s="7"/>
    </row>
    <row r="29" spans="1:6" ht="15" customHeight="1" x14ac:dyDescent="0.25">
      <c r="A29" s="2" t="s">
        <v>1026</v>
      </c>
      <c r="C29" s="7"/>
      <c r="D29" s="7"/>
    </row>
    <row r="30" spans="1:6" ht="15" customHeight="1" x14ac:dyDescent="0.25">
      <c r="A30" s="5" t="s">
        <v>1157</v>
      </c>
      <c r="B30" s="6">
        <v>47</v>
      </c>
      <c r="C30" s="6" t="s">
        <v>1003</v>
      </c>
      <c r="D30" s="6" t="s">
        <v>1003</v>
      </c>
      <c r="E30" s="10" t="s">
        <v>78</v>
      </c>
      <c r="F30" s="8">
        <v>4.05</v>
      </c>
    </row>
    <row r="31" spans="1:6" ht="15" customHeight="1" x14ac:dyDescent="0.25">
      <c r="A31" s="5"/>
      <c r="B31" s="6">
        <v>92</v>
      </c>
      <c r="C31" s="6" t="s">
        <v>1090</v>
      </c>
      <c r="D31" s="6" t="s">
        <v>1090</v>
      </c>
      <c r="E31" s="10" t="s">
        <v>78</v>
      </c>
      <c r="F31" s="8">
        <v>2.7</v>
      </c>
    </row>
    <row r="32" spans="1:6" ht="15" customHeight="1" x14ac:dyDescent="0.25">
      <c r="A32" s="5"/>
      <c r="B32" s="3">
        <v>120</v>
      </c>
      <c r="C32" s="6" t="s">
        <v>864</v>
      </c>
      <c r="D32" s="6" t="s">
        <v>864</v>
      </c>
      <c r="E32" s="10" t="s">
        <v>78</v>
      </c>
      <c r="F32" s="8">
        <v>1.9</v>
      </c>
    </row>
    <row r="33" spans="1:6" ht="15" customHeight="1" x14ac:dyDescent="0.25">
      <c r="A33" s="5" t="s">
        <v>1158</v>
      </c>
      <c r="B33" s="3">
        <v>34</v>
      </c>
      <c r="C33" s="6" t="s">
        <v>1018</v>
      </c>
      <c r="D33" s="6" t="s">
        <v>1018</v>
      </c>
      <c r="E33" s="10" t="s">
        <v>78</v>
      </c>
      <c r="F33" s="9">
        <v>7.6</v>
      </c>
    </row>
    <row r="34" spans="1:6" ht="15" customHeight="1" x14ac:dyDescent="0.25">
      <c r="A34" s="5"/>
      <c r="B34" s="3">
        <v>68</v>
      </c>
      <c r="C34" s="6">
        <v>1800</v>
      </c>
      <c r="D34" s="6">
        <v>1800</v>
      </c>
      <c r="E34" s="10" t="s">
        <v>78</v>
      </c>
      <c r="F34" s="9">
        <v>4.9000000000000004</v>
      </c>
    </row>
    <row r="35" spans="1:6" ht="15" customHeight="1" x14ac:dyDescent="0.25">
      <c r="A35" s="5"/>
      <c r="B35" s="3">
        <v>79</v>
      </c>
      <c r="C35" s="6">
        <v>1600</v>
      </c>
      <c r="D35" s="6">
        <v>1600</v>
      </c>
      <c r="E35" s="10" t="s">
        <v>78</v>
      </c>
      <c r="F35" s="9">
        <v>3.3</v>
      </c>
    </row>
    <row r="36" spans="1:6" ht="15" customHeight="1" x14ac:dyDescent="0.25">
      <c r="B36" s="3">
        <v>96</v>
      </c>
      <c r="C36" s="6">
        <v>2000</v>
      </c>
      <c r="D36" s="6">
        <v>2000</v>
      </c>
      <c r="E36" s="10" t="s">
        <v>78</v>
      </c>
      <c r="F36" s="9">
        <v>3.8</v>
      </c>
    </row>
  </sheetData>
  <mergeCells count="5">
    <mergeCell ref="A5:A6"/>
    <mergeCell ref="B5:B6"/>
    <mergeCell ref="C5:D5"/>
    <mergeCell ref="E5:E6"/>
    <mergeCell ref="F5:F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00FF"/>
    <outlinePr summaryBelow="0"/>
  </sheetPr>
  <dimension ref="A1:F14"/>
  <sheetViews>
    <sheetView zoomScaleNormal="100" workbookViewId="0"/>
  </sheetViews>
  <sheetFormatPr defaultRowHeight="15" customHeight="1" x14ac:dyDescent="0.25"/>
  <cols>
    <col min="1" max="1" width="51.140625" style="89" bestFit="1" customWidth="1"/>
    <col min="2" max="6" width="23.7109375" style="89" customWidth="1"/>
    <col min="7" max="16384" width="9.140625" style="89"/>
  </cols>
  <sheetData>
    <row r="1" spans="1:6" ht="15" customHeight="1" x14ac:dyDescent="0.25">
      <c r="A1" s="118" t="s">
        <v>2813</v>
      </c>
      <c r="B1" s="118"/>
      <c r="C1" s="118"/>
      <c r="D1" s="118"/>
      <c r="E1" s="118"/>
      <c r="F1" s="118"/>
    </row>
    <row r="2" spans="1:6" ht="15" customHeight="1" x14ac:dyDescent="0.25">
      <c r="A2" s="118" t="s">
        <v>2812</v>
      </c>
      <c r="B2" s="119"/>
      <c r="C2" s="119"/>
      <c r="D2" s="119"/>
      <c r="E2" s="119"/>
      <c r="F2" s="119"/>
    </row>
    <row r="3" spans="1:6" ht="15" customHeight="1" x14ac:dyDescent="0.25">
      <c r="A3" s="119" t="s">
        <v>2811</v>
      </c>
      <c r="B3" s="117"/>
      <c r="C3" s="117"/>
      <c r="D3" s="117"/>
      <c r="E3" s="117"/>
      <c r="F3" s="117"/>
    </row>
    <row r="4" spans="1:6" ht="15" customHeight="1" x14ac:dyDescent="0.25">
      <c r="A4" s="117"/>
      <c r="B4" s="117"/>
      <c r="C4" s="117"/>
      <c r="D4" s="117"/>
      <c r="E4" s="117"/>
      <c r="F4" s="117"/>
    </row>
    <row r="5" spans="1:6" ht="39.950000000000003" customHeight="1" x14ac:dyDescent="0.25">
      <c r="A5" s="137" t="s">
        <v>407</v>
      </c>
      <c r="B5" s="137" t="s">
        <v>408</v>
      </c>
      <c r="C5" s="137" t="s">
        <v>409</v>
      </c>
      <c r="D5" s="137" t="s">
        <v>333</v>
      </c>
      <c r="E5" s="137"/>
      <c r="F5" s="137" t="s">
        <v>410</v>
      </c>
    </row>
    <row r="6" spans="1:6" ht="39.950000000000003" customHeight="1" x14ac:dyDescent="0.25">
      <c r="A6" s="137"/>
      <c r="B6" s="137"/>
      <c r="C6" s="137"/>
      <c r="D6" s="120" t="s">
        <v>834</v>
      </c>
      <c r="E6" s="120" t="s">
        <v>835</v>
      </c>
      <c r="F6" s="137"/>
    </row>
    <row r="7" spans="1:6" ht="15" customHeight="1" x14ac:dyDescent="0.25">
      <c r="A7" s="90"/>
      <c r="B7" s="91"/>
      <c r="C7" s="91"/>
      <c r="D7" s="91"/>
      <c r="E7" s="91"/>
      <c r="F7" s="91"/>
    </row>
    <row r="8" spans="1:6" ht="15" customHeight="1" x14ac:dyDescent="0.25">
      <c r="A8" s="140" t="s">
        <v>379</v>
      </c>
      <c r="B8" s="140"/>
      <c r="C8" s="140"/>
      <c r="D8" s="140"/>
      <c r="E8" s="140"/>
      <c r="F8" s="140"/>
    </row>
    <row r="9" spans="1:6" ht="15" customHeight="1" x14ac:dyDescent="0.25">
      <c r="A9" s="90"/>
      <c r="B9" s="91"/>
      <c r="C9" s="91"/>
      <c r="D9" s="91"/>
      <c r="E9" s="91"/>
      <c r="F9" s="91"/>
    </row>
    <row r="10" spans="1:6" ht="15" customHeight="1" x14ac:dyDescent="0.25">
      <c r="A10" s="96" t="s">
        <v>867</v>
      </c>
      <c r="B10" s="91"/>
      <c r="C10" s="91"/>
      <c r="D10" s="91"/>
      <c r="E10" s="91"/>
      <c r="F10" s="91"/>
    </row>
    <row r="11" spans="1:6" ht="15" customHeight="1" x14ac:dyDescent="0.25">
      <c r="A11" s="121" t="s">
        <v>2299</v>
      </c>
      <c r="B11" s="98" t="s">
        <v>9</v>
      </c>
      <c r="C11" s="98" t="s">
        <v>411</v>
      </c>
      <c r="D11" s="98" t="s">
        <v>12</v>
      </c>
      <c r="E11" s="98" t="s">
        <v>412</v>
      </c>
      <c r="F11" s="98" t="s">
        <v>14</v>
      </c>
    </row>
    <row r="12" spans="1:6" ht="15" customHeight="1" x14ac:dyDescent="0.25">
      <c r="A12" s="121"/>
      <c r="B12" s="98" t="s">
        <v>23</v>
      </c>
      <c r="C12" s="98" t="s">
        <v>413</v>
      </c>
      <c r="D12" s="98" t="s">
        <v>12</v>
      </c>
      <c r="E12" s="98" t="s">
        <v>414</v>
      </c>
      <c r="F12" s="98" t="s">
        <v>14</v>
      </c>
    </row>
    <row r="13" spans="1:6" ht="15" customHeight="1" x14ac:dyDescent="0.25">
      <c r="A13" s="121" t="s">
        <v>702</v>
      </c>
      <c r="B13" s="98" t="s">
        <v>415</v>
      </c>
      <c r="C13" s="98" t="s">
        <v>382</v>
      </c>
      <c r="D13" s="98" t="s">
        <v>12</v>
      </c>
      <c r="E13" s="98" t="s">
        <v>416</v>
      </c>
      <c r="F13" s="98" t="s">
        <v>14</v>
      </c>
    </row>
    <row r="14" spans="1:6" ht="15" customHeight="1" x14ac:dyDescent="0.25">
      <c r="A14" s="121" t="s">
        <v>745</v>
      </c>
      <c r="B14" s="98" t="s">
        <v>23</v>
      </c>
      <c r="C14" s="98" t="s">
        <v>150</v>
      </c>
      <c r="D14" s="98" t="s">
        <v>12</v>
      </c>
      <c r="E14" s="98" t="s">
        <v>417</v>
      </c>
      <c r="F14" s="98" t="s">
        <v>14</v>
      </c>
    </row>
  </sheetData>
  <mergeCells count="6">
    <mergeCell ref="A8:F8"/>
    <mergeCell ref="A5:A6"/>
    <mergeCell ref="B5:B6"/>
    <mergeCell ref="C5:C6"/>
    <mergeCell ref="D5:E5"/>
    <mergeCell ref="F5:F6"/>
  </mergeCells>
  <pageMargins left="0" right="0" top="0" bottom="0" header="0" footer="0"/>
  <pageSetup orientation="portrait"/>
  <ignoredErrors>
    <ignoredError sqref="B11:F14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70228-50E9-4EBE-BAEC-9B3D05BD75C9}">
  <sheetPr>
    <tabColor rgb="FF0000FF"/>
  </sheetPr>
  <dimension ref="A1:M224"/>
  <sheetViews>
    <sheetView zoomScaleNormal="100" workbookViewId="0">
      <pane ySplit="6" topLeftCell="A7" activePane="bottomLeft" state="frozen"/>
      <selection pane="bottomLeft"/>
    </sheetView>
  </sheetViews>
  <sheetFormatPr defaultColWidth="8.85546875" defaultRowHeight="15" customHeight="1" x14ac:dyDescent="0.25"/>
  <cols>
    <col min="1" max="1" width="53" style="89" bestFit="1" customWidth="1"/>
    <col min="2" max="6" width="23.7109375" style="89" customWidth="1"/>
    <col min="7" max="16384" width="8.85546875" style="89"/>
  </cols>
  <sheetData>
    <row r="1" spans="1:6" ht="15" customHeight="1" x14ac:dyDescent="0.25">
      <c r="A1" s="159" t="s">
        <v>2814</v>
      </c>
      <c r="B1" s="159"/>
      <c r="C1" s="159"/>
      <c r="D1" s="159"/>
      <c r="E1" s="159"/>
      <c r="F1" s="159"/>
    </row>
    <row r="2" spans="1:6" ht="15" customHeight="1" x14ac:dyDescent="0.25">
      <c r="A2" s="159" t="s">
        <v>2769</v>
      </c>
      <c r="B2" s="160"/>
      <c r="C2" s="160"/>
      <c r="D2" s="160"/>
      <c r="E2" s="160"/>
      <c r="F2" s="160"/>
    </row>
    <row r="3" spans="1:6" ht="15" customHeight="1" x14ac:dyDescent="0.25">
      <c r="A3" s="160" t="s">
        <v>2770</v>
      </c>
      <c r="B3" s="158"/>
      <c r="C3" s="158"/>
      <c r="D3" s="158"/>
      <c r="E3" s="158"/>
      <c r="F3" s="158"/>
    </row>
    <row r="4" spans="1:6" ht="15" customHeight="1" x14ac:dyDescent="0.25">
      <c r="A4" s="158"/>
      <c r="B4" s="158"/>
      <c r="C4" s="158"/>
      <c r="D4" s="158"/>
      <c r="E4" s="158"/>
      <c r="F4" s="158"/>
    </row>
    <row r="5" spans="1:6" ht="39.950000000000003" customHeight="1" x14ac:dyDescent="0.25">
      <c r="A5" s="137" t="s">
        <v>407</v>
      </c>
      <c r="B5" s="137" t="s">
        <v>408</v>
      </c>
      <c r="C5" s="137" t="s">
        <v>608</v>
      </c>
      <c r="D5" s="137" t="s">
        <v>609</v>
      </c>
      <c r="E5" s="137"/>
      <c r="F5" s="137" t="s">
        <v>410</v>
      </c>
    </row>
    <row r="6" spans="1:6" ht="39.950000000000003" customHeight="1" x14ac:dyDescent="0.25">
      <c r="A6" s="137"/>
      <c r="B6" s="137"/>
      <c r="C6" s="137"/>
      <c r="D6" s="120" t="s">
        <v>834</v>
      </c>
      <c r="E6" s="120" t="s">
        <v>835</v>
      </c>
      <c r="F6" s="137"/>
    </row>
    <row r="7" spans="1:6" ht="15" customHeight="1" x14ac:dyDescent="0.25">
      <c r="A7" s="92"/>
      <c r="B7" s="99"/>
      <c r="C7" s="99"/>
      <c r="D7" s="99"/>
      <c r="E7" s="99"/>
      <c r="F7" s="99"/>
    </row>
    <row r="8" spans="1:6" ht="15" customHeight="1" x14ac:dyDescent="0.25">
      <c r="A8" s="140" t="s">
        <v>610</v>
      </c>
      <c r="B8" s="140"/>
      <c r="C8" s="140"/>
      <c r="D8" s="140"/>
      <c r="E8" s="140"/>
      <c r="F8" s="140"/>
    </row>
    <row r="9" spans="1:6" ht="15" customHeight="1" x14ac:dyDescent="0.25">
      <c r="A9" s="92"/>
      <c r="B9" s="99"/>
      <c r="C9" s="99"/>
      <c r="D9" s="99"/>
      <c r="E9" s="99"/>
      <c r="F9" s="99"/>
    </row>
    <row r="10" spans="1:6" ht="15" customHeight="1" x14ac:dyDescent="0.25">
      <c r="A10" s="96" t="s">
        <v>867</v>
      </c>
      <c r="B10" s="99"/>
      <c r="C10" s="99"/>
      <c r="D10" s="99"/>
      <c r="E10" s="99"/>
      <c r="F10" s="99"/>
    </row>
    <row r="11" spans="1:6" ht="15" customHeight="1" x14ac:dyDescent="0.25">
      <c r="A11" s="126" t="s">
        <v>611</v>
      </c>
      <c r="B11" s="95" t="s">
        <v>612</v>
      </c>
      <c r="C11" s="95">
        <v>11</v>
      </c>
      <c r="D11" s="95">
        <v>87.49</v>
      </c>
      <c r="E11" s="95">
        <v>87.49</v>
      </c>
      <c r="F11" s="95" t="s">
        <v>78</v>
      </c>
    </row>
    <row r="12" spans="1:6" ht="15" customHeight="1" x14ac:dyDescent="0.25">
      <c r="A12" s="126"/>
      <c r="B12" s="95">
        <v>1</v>
      </c>
      <c r="C12" s="95">
        <v>102</v>
      </c>
      <c r="D12" s="95">
        <v>14.71</v>
      </c>
      <c r="E12" s="95">
        <v>14.71</v>
      </c>
      <c r="F12" s="95" t="s">
        <v>78</v>
      </c>
    </row>
    <row r="13" spans="1:6" ht="15" customHeight="1" x14ac:dyDescent="0.25">
      <c r="A13" s="126" t="s">
        <v>2752</v>
      </c>
      <c r="B13" s="95" t="s">
        <v>612</v>
      </c>
      <c r="C13" s="142" t="s">
        <v>2818</v>
      </c>
      <c r="D13" s="95" t="s">
        <v>613</v>
      </c>
      <c r="E13" s="95" t="s">
        <v>613</v>
      </c>
      <c r="F13" s="95" t="s">
        <v>78</v>
      </c>
    </row>
    <row r="14" spans="1:6" ht="15" customHeight="1" x14ac:dyDescent="0.25">
      <c r="A14" s="126"/>
      <c r="B14" s="95">
        <v>1</v>
      </c>
      <c r="C14" s="142" t="s">
        <v>2819</v>
      </c>
      <c r="D14" s="95" t="s">
        <v>614</v>
      </c>
      <c r="E14" s="95" t="s">
        <v>614</v>
      </c>
      <c r="F14" s="95" t="s">
        <v>78</v>
      </c>
    </row>
    <row r="15" spans="1:6" ht="15" customHeight="1" x14ac:dyDescent="0.25">
      <c r="A15" s="126" t="s">
        <v>615</v>
      </c>
      <c r="B15" s="95" t="s">
        <v>612</v>
      </c>
      <c r="C15" s="95" t="s">
        <v>2820</v>
      </c>
      <c r="D15" s="95" t="s">
        <v>616</v>
      </c>
      <c r="E15" s="95" t="s">
        <v>616</v>
      </c>
      <c r="F15" s="95" t="s">
        <v>78</v>
      </c>
    </row>
    <row r="16" spans="1:6" ht="15" customHeight="1" x14ac:dyDescent="0.25">
      <c r="A16" s="126" t="s">
        <v>617</v>
      </c>
      <c r="B16" s="95" t="s">
        <v>612</v>
      </c>
      <c r="C16" s="95" t="s">
        <v>618</v>
      </c>
      <c r="D16" s="95" t="s">
        <v>619</v>
      </c>
      <c r="E16" s="95" t="s">
        <v>619</v>
      </c>
      <c r="F16" s="95" t="s">
        <v>78</v>
      </c>
    </row>
    <row r="17" spans="1:6" ht="15" customHeight="1" x14ac:dyDescent="0.25">
      <c r="A17" s="26"/>
      <c r="B17" s="95">
        <v>1</v>
      </c>
      <c r="C17" s="95">
        <v>28</v>
      </c>
      <c r="D17" s="95">
        <v>21.53</v>
      </c>
      <c r="E17" s="95">
        <v>21.53</v>
      </c>
      <c r="F17" s="95" t="s">
        <v>78</v>
      </c>
    </row>
    <row r="18" spans="1:6" ht="15" customHeight="1" x14ac:dyDescent="0.25">
      <c r="A18" s="26"/>
      <c r="B18" s="95">
        <v>2</v>
      </c>
      <c r="C18" s="95" t="s">
        <v>2821</v>
      </c>
      <c r="D18" s="95" t="s">
        <v>620</v>
      </c>
      <c r="E18" s="95" t="s">
        <v>620</v>
      </c>
      <c r="F18" s="95" t="s">
        <v>78</v>
      </c>
    </row>
    <row r="19" spans="1:6" ht="15" customHeight="1" x14ac:dyDescent="0.25">
      <c r="A19" s="94"/>
      <c r="B19" s="99"/>
      <c r="C19" s="99"/>
      <c r="D19" s="99"/>
      <c r="E19" s="99"/>
      <c r="F19" s="99"/>
    </row>
    <row r="20" spans="1:6" s="1" customFormat="1" ht="15" customHeight="1" x14ac:dyDescent="0.25">
      <c r="A20" s="143" t="s">
        <v>1881</v>
      </c>
      <c r="B20" s="144"/>
      <c r="C20" s="144"/>
      <c r="D20" s="144"/>
      <c r="E20" s="144"/>
      <c r="F20" s="144"/>
    </row>
    <row r="21" spans="1:6" s="1" customFormat="1" ht="15" customHeight="1" x14ac:dyDescent="0.25">
      <c r="A21" s="161" t="s">
        <v>2042</v>
      </c>
      <c r="B21" s="79" t="s">
        <v>612</v>
      </c>
      <c r="C21" s="146" t="s">
        <v>2044</v>
      </c>
      <c r="D21" s="146" t="s">
        <v>2045</v>
      </c>
      <c r="E21" s="146">
        <v>26.91</v>
      </c>
      <c r="F21" s="147">
        <v>9</v>
      </c>
    </row>
    <row r="22" spans="1:6" s="1" customFormat="1" ht="15" customHeight="1" x14ac:dyDescent="0.25">
      <c r="A22" s="161"/>
      <c r="B22" s="79">
        <v>1</v>
      </c>
      <c r="C22" s="146">
        <v>42</v>
      </c>
      <c r="D22" s="146">
        <v>19.29</v>
      </c>
      <c r="E22" s="146">
        <v>19.29</v>
      </c>
      <c r="F22" s="146" t="s">
        <v>78</v>
      </c>
    </row>
    <row r="23" spans="1:6" s="1" customFormat="1" ht="15" customHeight="1" x14ac:dyDescent="0.25">
      <c r="A23" s="161"/>
      <c r="B23" s="79">
        <v>2</v>
      </c>
      <c r="C23" s="146">
        <v>20</v>
      </c>
      <c r="D23" s="146">
        <v>19.29</v>
      </c>
      <c r="E23" s="146">
        <v>19.350000000000001</v>
      </c>
      <c r="F23" s="146" t="s">
        <v>78</v>
      </c>
    </row>
    <row r="24" spans="1:6" s="1" customFormat="1" ht="15" customHeight="1" x14ac:dyDescent="0.25">
      <c r="A24" s="161"/>
      <c r="B24" s="79">
        <v>3</v>
      </c>
      <c r="C24" s="146">
        <v>28</v>
      </c>
      <c r="D24" s="146" t="s">
        <v>12</v>
      </c>
      <c r="E24" s="146">
        <v>18.21</v>
      </c>
      <c r="F24" s="146" t="s">
        <v>14</v>
      </c>
    </row>
    <row r="25" spans="1:6" s="1" customFormat="1" ht="15" customHeight="1" x14ac:dyDescent="0.25">
      <c r="A25" s="161"/>
      <c r="B25" s="79">
        <v>4</v>
      </c>
      <c r="C25" s="146">
        <v>28</v>
      </c>
      <c r="D25" s="146" t="s">
        <v>12</v>
      </c>
      <c r="E25" s="146">
        <v>13.57</v>
      </c>
      <c r="F25" s="146" t="s">
        <v>14</v>
      </c>
    </row>
    <row r="26" spans="1:6" s="1" customFormat="1" ht="15" customHeight="1" x14ac:dyDescent="0.25">
      <c r="A26" s="161"/>
      <c r="B26" s="79"/>
      <c r="C26" s="146"/>
      <c r="D26" s="146"/>
      <c r="E26" s="146"/>
      <c r="F26" s="146"/>
    </row>
    <row r="27" spans="1:6" s="1" customFormat="1" ht="15" customHeight="1" x14ac:dyDescent="0.25">
      <c r="A27" s="161" t="s">
        <v>2046</v>
      </c>
      <c r="B27" s="79" t="s">
        <v>612</v>
      </c>
      <c r="C27" s="168" t="s">
        <v>2822</v>
      </c>
      <c r="D27" s="146" t="s">
        <v>2047</v>
      </c>
      <c r="E27" s="146" t="s">
        <v>2047</v>
      </c>
      <c r="F27" s="146" t="s">
        <v>78</v>
      </c>
    </row>
    <row r="28" spans="1:6" s="1" customFormat="1" ht="15" customHeight="1" x14ac:dyDescent="0.25">
      <c r="A28" s="161"/>
      <c r="B28" s="79"/>
      <c r="C28" s="146"/>
      <c r="D28" s="146"/>
      <c r="E28" s="146"/>
      <c r="F28" s="146"/>
    </row>
    <row r="29" spans="1:6" s="1" customFormat="1" ht="15" customHeight="1" x14ac:dyDescent="0.25">
      <c r="A29" s="161" t="s">
        <v>2048</v>
      </c>
      <c r="B29" s="79" t="s">
        <v>612</v>
      </c>
      <c r="C29" s="146" t="s">
        <v>2049</v>
      </c>
      <c r="D29" s="146">
        <v>36.65</v>
      </c>
      <c r="E29" s="162" t="s">
        <v>2815</v>
      </c>
      <c r="F29" s="162">
        <v>-7.2</v>
      </c>
    </row>
    <row r="30" spans="1:6" s="1" customFormat="1" ht="15" customHeight="1" x14ac:dyDescent="0.25">
      <c r="A30" s="145"/>
      <c r="B30" s="146">
        <v>1</v>
      </c>
      <c r="C30" s="146" t="s">
        <v>2050</v>
      </c>
      <c r="D30" s="146" t="s">
        <v>2051</v>
      </c>
      <c r="E30" s="146" t="s">
        <v>2051</v>
      </c>
      <c r="F30" s="146" t="s">
        <v>78</v>
      </c>
    </row>
    <row r="31" spans="1:6" s="1" customFormat="1" ht="15" customHeight="1" x14ac:dyDescent="0.25">
      <c r="A31" s="145"/>
      <c r="B31" s="146"/>
      <c r="C31" s="146"/>
      <c r="D31" s="146"/>
      <c r="E31" s="146"/>
      <c r="F31" s="146"/>
    </row>
    <row r="32" spans="1:6" s="1" customFormat="1" ht="15" customHeight="1" x14ac:dyDescent="0.25">
      <c r="A32" s="140" t="s">
        <v>2052</v>
      </c>
      <c r="B32" s="140"/>
      <c r="C32" s="140"/>
      <c r="D32" s="140"/>
      <c r="E32" s="140"/>
      <c r="F32" s="140"/>
    </row>
    <row r="33" spans="1:6" s="1" customFormat="1" ht="15" customHeight="1" x14ac:dyDescent="0.25">
      <c r="A33" s="148"/>
      <c r="B33" s="144"/>
      <c r="C33" s="144"/>
      <c r="D33" s="144"/>
      <c r="E33" s="144"/>
      <c r="F33" s="144"/>
    </row>
    <row r="34" spans="1:6" s="1" customFormat="1" ht="15" customHeight="1" x14ac:dyDescent="0.25">
      <c r="A34" s="143" t="s">
        <v>1881</v>
      </c>
      <c r="B34" s="144"/>
      <c r="C34" s="144"/>
      <c r="D34" s="144"/>
      <c r="E34" s="144"/>
      <c r="F34" s="144"/>
    </row>
    <row r="35" spans="1:6" s="1" customFormat="1" ht="15" customHeight="1" x14ac:dyDescent="0.25">
      <c r="A35" s="161" t="s">
        <v>2053</v>
      </c>
      <c r="B35" s="146"/>
      <c r="C35" s="146" t="s">
        <v>2054</v>
      </c>
      <c r="D35" s="146" t="s">
        <v>2055</v>
      </c>
      <c r="E35" s="146" t="s">
        <v>2056</v>
      </c>
      <c r="F35" s="146" t="s">
        <v>78</v>
      </c>
    </row>
    <row r="36" spans="1:6" s="1" customFormat="1" ht="15" customHeight="1" x14ac:dyDescent="0.25">
      <c r="A36" s="143"/>
      <c r="B36" s="144"/>
      <c r="C36" s="144"/>
      <c r="D36" s="144"/>
      <c r="E36" s="144"/>
      <c r="F36" s="144"/>
    </row>
    <row r="37" spans="1:6" ht="15" customHeight="1" x14ac:dyDescent="0.25">
      <c r="A37" s="94" t="s">
        <v>2381</v>
      </c>
      <c r="B37" s="93"/>
      <c r="C37" s="93"/>
      <c r="D37" s="93"/>
      <c r="E37" s="93"/>
      <c r="F37" s="93"/>
    </row>
    <row r="38" spans="1:6" ht="15" customHeight="1" x14ac:dyDescent="0.25">
      <c r="A38" s="126" t="s">
        <v>2567</v>
      </c>
      <c r="B38" s="95"/>
      <c r="C38" s="169" t="s">
        <v>2823</v>
      </c>
      <c r="D38" s="95" t="s">
        <v>2568</v>
      </c>
      <c r="E38" s="95" t="s">
        <v>2569</v>
      </c>
      <c r="F38" s="95" t="s">
        <v>2570</v>
      </c>
    </row>
    <row r="39" spans="1:6" ht="15" customHeight="1" x14ac:dyDescent="0.25">
      <c r="A39" s="126" t="s">
        <v>2571</v>
      </c>
      <c r="B39" s="95"/>
      <c r="C39" s="95" t="s">
        <v>2572</v>
      </c>
      <c r="D39" s="95" t="s">
        <v>2573</v>
      </c>
      <c r="E39" s="95" t="s">
        <v>2574</v>
      </c>
      <c r="F39" s="95" t="s">
        <v>14</v>
      </c>
    </row>
    <row r="40" spans="1:6" ht="15" customHeight="1" x14ac:dyDescent="0.25">
      <c r="A40" s="94"/>
      <c r="B40" s="93"/>
      <c r="C40" s="93"/>
      <c r="D40" s="93"/>
      <c r="E40" s="93"/>
      <c r="F40" s="93"/>
    </row>
    <row r="41" spans="1:6" ht="15" customHeight="1" x14ac:dyDescent="0.25">
      <c r="A41" s="140" t="s">
        <v>621</v>
      </c>
      <c r="B41" s="140"/>
      <c r="C41" s="140"/>
      <c r="D41" s="140"/>
      <c r="E41" s="140"/>
      <c r="F41" s="140"/>
    </row>
    <row r="42" spans="1:6" ht="15" customHeight="1" x14ac:dyDescent="0.25">
      <c r="A42" s="92"/>
      <c r="B42" s="99"/>
      <c r="C42" s="99"/>
      <c r="D42" s="99"/>
      <c r="E42" s="99"/>
      <c r="F42" s="99"/>
    </row>
    <row r="43" spans="1:6" ht="15" customHeight="1" x14ac:dyDescent="0.25">
      <c r="A43" s="94" t="s">
        <v>855</v>
      </c>
      <c r="B43" s="99"/>
      <c r="C43" s="99"/>
      <c r="D43" s="99"/>
      <c r="E43" s="99"/>
      <c r="F43" s="99"/>
    </row>
    <row r="44" spans="1:6" ht="15" customHeight="1" x14ac:dyDescent="0.25">
      <c r="A44" s="126" t="s">
        <v>622</v>
      </c>
      <c r="B44" s="95" t="s">
        <v>612</v>
      </c>
      <c r="C44" s="95">
        <v>4</v>
      </c>
      <c r="D44" s="95" t="s">
        <v>623</v>
      </c>
      <c r="E44" s="95" t="s">
        <v>623</v>
      </c>
      <c r="F44" s="95" t="s">
        <v>78</v>
      </c>
    </row>
    <row r="45" spans="1:6" ht="15" customHeight="1" x14ac:dyDescent="0.25">
      <c r="A45" s="26"/>
      <c r="B45" s="95"/>
      <c r="C45" s="142" t="s">
        <v>2824</v>
      </c>
      <c r="D45" s="95" t="s">
        <v>624</v>
      </c>
      <c r="E45" s="95" t="s">
        <v>624</v>
      </c>
      <c r="F45" s="95" t="s">
        <v>78</v>
      </c>
    </row>
    <row r="46" spans="1:6" ht="15" customHeight="1" x14ac:dyDescent="0.25">
      <c r="A46" s="26"/>
      <c r="B46" s="95"/>
      <c r="C46" s="142" t="s">
        <v>2825</v>
      </c>
      <c r="D46" s="95" t="s">
        <v>625</v>
      </c>
      <c r="E46" s="95" t="s">
        <v>625</v>
      </c>
      <c r="F46" s="95" t="s">
        <v>78</v>
      </c>
    </row>
    <row r="47" spans="1:6" ht="15" customHeight="1" x14ac:dyDescent="0.25">
      <c r="A47" s="26"/>
      <c r="B47" s="95"/>
      <c r="C47" s="149">
        <v>1379</v>
      </c>
      <c r="D47" s="95">
        <v>22.96</v>
      </c>
      <c r="E47" s="95">
        <v>22.96</v>
      </c>
      <c r="F47" s="95" t="s">
        <v>78</v>
      </c>
    </row>
    <row r="48" spans="1:6" ht="15" customHeight="1" x14ac:dyDescent="0.25">
      <c r="A48" s="26"/>
      <c r="B48" s="95">
        <v>1</v>
      </c>
      <c r="C48" s="142" t="s">
        <v>2816</v>
      </c>
      <c r="D48" s="95" t="s">
        <v>626</v>
      </c>
      <c r="E48" s="95" t="s">
        <v>626</v>
      </c>
      <c r="F48" s="95" t="s">
        <v>78</v>
      </c>
    </row>
    <row r="49" spans="1:6" ht="15" customHeight="1" x14ac:dyDescent="0.25">
      <c r="A49" s="26"/>
      <c r="B49" s="95"/>
      <c r="C49" s="142" t="s">
        <v>627</v>
      </c>
      <c r="D49" s="95">
        <v>22.96</v>
      </c>
      <c r="E49" s="95">
        <v>22.96</v>
      </c>
      <c r="F49" s="95" t="s">
        <v>78</v>
      </c>
    </row>
    <row r="50" spans="1:6" ht="15" customHeight="1" x14ac:dyDescent="0.25">
      <c r="A50" s="26"/>
      <c r="B50" s="95">
        <v>3</v>
      </c>
      <c r="C50" s="142" t="s">
        <v>2826</v>
      </c>
      <c r="D50" s="95" t="s">
        <v>628</v>
      </c>
      <c r="E50" s="95" t="s">
        <v>628</v>
      </c>
      <c r="F50" s="95" t="s">
        <v>78</v>
      </c>
    </row>
    <row r="51" spans="1:6" ht="15" customHeight="1" x14ac:dyDescent="0.25">
      <c r="A51" s="26"/>
      <c r="B51" s="95"/>
      <c r="C51" s="142" t="s">
        <v>366</v>
      </c>
      <c r="D51" s="95">
        <v>13.03</v>
      </c>
      <c r="E51" s="95">
        <v>13.03</v>
      </c>
      <c r="F51" s="95" t="s">
        <v>78</v>
      </c>
    </row>
    <row r="52" spans="1:6" ht="15" customHeight="1" x14ac:dyDescent="0.25">
      <c r="A52" s="26"/>
      <c r="B52" s="95"/>
      <c r="C52" s="150"/>
      <c r="D52" s="95"/>
      <c r="E52" s="95"/>
      <c r="F52" s="95"/>
    </row>
    <row r="53" spans="1:6" ht="15" customHeight="1" x14ac:dyDescent="0.25">
      <c r="A53" s="96" t="s">
        <v>867</v>
      </c>
      <c r="B53" s="99"/>
      <c r="C53" s="99"/>
      <c r="D53" s="99"/>
      <c r="E53" s="99"/>
      <c r="F53" s="99"/>
    </row>
    <row r="54" spans="1:6" ht="15" customHeight="1" x14ac:dyDescent="0.25">
      <c r="A54" s="126" t="s">
        <v>629</v>
      </c>
      <c r="B54" s="95" t="s">
        <v>612</v>
      </c>
      <c r="C54" s="95" t="s">
        <v>2827</v>
      </c>
      <c r="D54" s="95" t="s">
        <v>630</v>
      </c>
      <c r="E54" s="95" t="s">
        <v>630</v>
      </c>
      <c r="F54" s="95" t="s">
        <v>78</v>
      </c>
    </row>
    <row r="55" spans="1:6" ht="15" customHeight="1" x14ac:dyDescent="0.25">
      <c r="A55" s="126"/>
      <c r="B55" s="95"/>
      <c r="C55" s="95">
        <v>278</v>
      </c>
      <c r="D55" s="95">
        <v>21.53</v>
      </c>
      <c r="E55" s="95">
        <v>21.53</v>
      </c>
      <c r="F55" s="95" t="s">
        <v>78</v>
      </c>
    </row>
    <row r="56" spans="1:6" ht="15" customHeight="1" x14ac:dyDescent="0.25">
      <c r="A56" s="126" t="s">
        <v>631</v>
      </c>
      <c r="B56" s="95" t="s">
        <v>612</v>
      </c>
      <c r="C56" s="142" t="s">
        <v>2828</v>
      </c>
      <c r="D56" s="95" t="s">
        <v>632</v>
      </c>
      <c r="E56" s="95" t="s">
        <v>632</v>
      </c>
      <c r="F56" s="95" t="s">
        <v>78</v>
      </c>
    </row>
    <row r="57" spans="1:6" ht="15" customHeight="1" x14ac:dyDescent="0.25">
      <c r="A57" s="126"/>
      <c r="B57" s="95"/>
      <c r="C57" s="95" t="s">
        <v>2829</v>
      </c>
      <c r="D57" s="95" t="s">
        <v>633</v>
      </c>
      <c r="E57" s="95" t="s">
        <v>633</v>
      </c>
      <c r="F57" s="95" t="s">
        <v>78</v>
      </c>
    </row>
    <row r="58" spans="1:6" ht="15" customHeight="1" x14ac:dyDescent="0.25">
      <c r="A58" s="126"/>
      <c r="B58" s="95">
        <v>1</v>
      </c>
      <c r="C58" s="95" t="s">
        <v>2830</v>
      </c>
      <c r="D58" s="95" t="s">
        <v>634</v>
      </c>
      <c r="E58" s="95" t="s">
        <v>634</v>
      </c>
      <c r="F58" s="95" t="s">
        <v>78</v>
      </c>
    </row>
    <row r="59" spans="1:6" ht="15" customHeight="1" x14ac:dyDescent="0.25">
      <c r="A59" s="126"/>
      <c r="B59" s="95"/>
      <c r="C59" s="95" t="s">
        <v>2831</v>
      </c>
      <c r="D59" s="95" t="s">
        <v>635</v>
      </c>
      <c r="E59" s="95" t="s">
        <v>635</v>
      </c>
      <c r="F59" s="95" t="s">
        <v>78</v>
      </c>
    </row>
    <row r="60" spans="1:6" ht="15" customHeight="1" x14ac:dyDescent="0.25">
      <c r="A60" s="126" t="s">
        <v>636</v>
      </c>
      <c r="B60" s="95" t="s">
        <v>612</v>
      </c>
      <c r="C60" s="95">
        <v>770</v>
      </c>
      <c r="D60" s="95">
        <v>37.909999999999997</v>
      </c>
      <c r="E60" s="95">
        <v>37.909999999999997</v>
      </c>
      <c r="F60" s="95" t="s">
        <v>78</v>
      </c>
    </row>
    <row r="61" spans="1:6" ht="15" customHeight="1" x14ac:dyDescent="0.25">
      <c r="A61" s="126"/>
      <c r="B61" s="95"/>
      <c r="C61" s="149">
        <v>2699</v>
      </c>
      <c r="D61" s="95">
        <v>23.68</v>
      </c>
      <c r="E61" s="95">
        <v>23.68</v>
      </c>
      <c r="F61" s="95" t="s">
        <v>78</v>
      </c>
    </row>
    <row r="62" spans="1:6" ht="15" customHeight="1" x14ac:dyDescent="0.25">
      <c r="A62" s="126"/>
      <c r="B62" s="95">
        <v>1</v>
      </c>
      <c r="C62" s="95">
        <v>56</v>
      </c>
      <c r="D62" s="95">
        <v>53.91</v>
      </c>
      <c r="E62" s="95">
        <v>53.91</v>
      </c>
      <c r="F62" s="95" t="s">
        <v>78</v>
      </c>
    </row>
    <row r="63" spans="1:6" ht="15" customHeight="1" x14ac:dyDescent="0.25">
      <c r="A63" s="126"/>
      <c r="B63" s="95">
        <v>2</v>
      </c>
      <c r="C63" s="95" t="s">
        <v>2832</v>
      </c>
      <c r="D63" s="95">
        <v>58.69</v>
      </c>
      <c r="E63" s="95">
        <v>58.69</v>
      </c>
      <c r="F63" s="95" t="s">
        <v>78</v>
      </c>
    </row>
    <row r="64" spans="1:6" ht="15" customHeight="1" x14ac:dyDescent="0.25">
      <c r="A64" s="126"/>
      <c r="B64" s="95">
        <v>4</v>
      </c>
      <c r="C64" s="95" t="s">
        <v>2833</v>
      </c>
      <c r="D64" s="95" t="s">
        <v>637</v>
      </c>
      <c r="E64" s="95" t="s">
        <v>637</v>
      </c>
      <c r="F64" s="95" t="s">
        <v>78</v>
      </c>
    </row>
    <row r="65" spans="1:6" ht="15" customHeight="1" x14ac:dyDescent="0.25">
      <c r="A65" s="126" t="s">
        <v>638</v>
      </c>
      <c r="B65" s="95" t="s">
        <v>639</v>
      </c>
      <c r="C65" s="95" t="s">
        <v>2834</v>
      </c>
      <c r="D65" s="95" t="s">
        <v>640</v>
      </c>
      <c r="E65" s="95" t="s">
        <v>640</v>
      </c>
      <c r="F65" s="95" t="s">
        <v>78</v>
      </c>
    </row>
    <row r="66" spans="1:6" ht="15" customHeight="1" x14ac:dyDescent="0.25">
      <c r="A66" s="126"/>
      <c r="B66" s="95"/>
      <c r="C66" s="95" t="s">
        <v>2835</v>
      </c>
      <c r="D66" s="95" t="s">
        <v>641</v>
      </c>
      <c r="E66" s="95" t="s">
        <v>641</v>
      </c>
      <c r="F66" s="95" t="s">
        <v>78</v>
      </c>
    </row>
    <row r="67" spans="1:6" ht="15" customHeight="1" x14ac:dyDescent="0.25">
      <c r="A67" s="126"/>
      <c r="B67" s="95" t="s">
        <v>612</v>
      </c>
      <c r="C67" s="142" t="s">
        <v>2836</v>
      </c>
      <c r="D67" s="95" t="s">
        <v>642</v>
      </c>
      <c r="E67" s="95" t="s">
        <v>642</v>
      </c>
      <c r="F67" s="95" t="s">
        <v>78</v>
      </c>
    </row>
    <row r="68" spans="1:6" ht="15" customHeight="1" x14ac:dyDescent="0.25">
      <c r="A68" s="126"/>
      <c r="B68" s="95"/>
      <c r="C68" s="95">
        <v>30</v>
      </c>
      <c r="D68" s="95">
        <v>301.04000000000002</v>
      </c>
      <c r="E68" s="95">
        <v>301.04000000000002</v>
      </c>
      <c r="F68" s="95" t="s">
        <v>78</v>
      </c>
    </row>
    <row r="69" spans="1:6" ht="15" customHeight="1" x14ac:dyDescent="0.25">
      <c r="A69" s="126"/>
      <c r="B69" s="95"/>
      <c r="C69" s="95">
        <v>230</v>
      </c>
      <c r="D69" s="95">
        <v>10.87</v>
      </c>
      <c r="E69" s="95">
        <v>10.87</v>
      </c>
      <c r="F69" s="95" t="s">
        <v>78</v>
      </c>
    </row>
    <row r="70" spans="1:6" ht="15" customHeight="1" x14ac:dyDescent="0.25">
      <c r="A70" s="126"/>
      <c r="B70" s="95">
        <v>1</v>
      </c>
      <c r="C70" s="142" t="s">
        <v>2837</v>
      </c>
      <c r="D70" s="95" t="s">
        <v>643</v>
      </c>
      <c r="E70" s="95" t="s">
        <v>643</v>
      </c>
      <c r="F70" s="95" t="s">
        <v>78</v>
      </c>
    </row>
    <row r="71" spans="1:6" ht="15" customHeight="1" x14ac:dyDescent="0.25">
      <c r="A71" s="126"/>
      <c r="B71" s="95"/>
      <c r="C71" s="95" t="s">
        <v>2838</v>
      </c>
      <c r="D71" s="95" t="s">
        <v>644</v>
      </c>
      <c r="E71" s="95" t="s">
        <v>644</v>
      </c>
      <c r="F71" s="95" t="s">
        <v>78</v>
      </c>
    </row>
    <row r="72" spans="1:6" ht="15" customHeight="1" x14ac:dyDescent="0.25">
      <c r="A72" s="126"/>
      <c r="B72" s="95">
        <v>2</v>
      </c>
      <c r="C72" s="142" t="s">
        <v>2839</v>
      </c>
      <c r="D72" s="95" t="s">
        <v>645</v>
      </c>
      <c r="E72" s="95" t="s">
        <v>645</v>
      </c>
      <c r="F72" s="95" t="s">
        <v>78</v>
      </c>
    </row>
    <row r="73" spans="1:6" ht="15" customHeight="1" x14ac:dyDescent="0.25">
      <c r="A73" s="126"/>
      <c r="B73" s="95"/>
      <c r="C73" s="95" t="s">
        <v>2840</v>
      </c>
      <c r="D73" s="95" t="s">
        <v>646</v>
      </c>
      <c r="E73" s="95" t="s">
        <v>646</v>
      </c>
      <c r="F73" s="95" t="s">
        <v>78</v>
      </c>
    </row>
    <row r="74" spans="1:6" ht="15" customHeight="1" x14ac:dyDescent="0.25">
      <c r="A74" s="126"/>
      <c r="B74" s="95"/>
      <c r="C74" s="95" t="s">
        <v>2841</v>
      </c>
      <c r="D74" s="95" t="s">
        <v>647</v>
      </c>
      <c r="E74" s="95" t="s">
        <v>647</v>
      </c>
      <c r="F74" s="95" t="s">
        <v>78</v>
      </c>
    </row>
    <row r="75" spans="1:6" ht="15" customHeight="1" x14ac:dyDescent="0.25">
      <c r="A75" s="126"/>
      <c r="B75" s="95"/>
      <c r="C75" s="95">
        <v>332</v>
      </c>
      <c r="D75" s="95">
        <v>59.48</v>
      </c>
      <c r="E75" s="95">
        <v>59.48</v>
      </c>
      <c r="F75" s="95" t="s">
        <v>78</v>
      </c>
    </row>
    <row r="76" spans="1:6" ht="15" customHeight="1" x14ac:dyDescent="0.25">
      <c r="A76" s="126"/>
      <c r="B76" s="95">
        <v>3</v>
      </c>
      <c r="C76" s="95" t="s">
        <v>2842</v>
      </c>
      <c r="D76" s="95" t="s">
        <v>648</v>
      </c>
      <c r="E76" s="95" t="s">
        <v>648</v>
      </c>
      <c r="F76" s="95" t="s">
        <v>78</v>
      </c>
    </row>
    <row r="77" spans="1:6" ht="15" customHeight="1" x14ac:dyDescent="0.25">
      <c r="A77" s="126"/>
      <c r="B77" s="95"/>
      <c r="C77" s="149">
        <v>1084</v>
      </c>
      <c r="D77" s="151">
        <v>48.5</v>
      </c>
      <c r="E77" s="151">
        <v>48.5</v>
      </c>
      <c r="F77" s="95" t="s">
        <v>78</v>
      </c>
    </row>
    <row r="78" spans="1:6" ht="15" customHeight="1" x14ac:dyDescent="0.25">
      <c r="A78" s="126"/>
      <c r="B78" s="95">
        <v>4</v>
      </c>
      <c r="C78" s="95" t="s">
        <v>2843</v>
      </c>
      <c r="D78" s="95" t="s">
        <v>649</v>
      </c>
      <c r="E78" s="95" t="s">
        <v>649</v>
      </c>
      <c r="F78" s="95" t="s">
        <v>78</v>
      </c>
    </row>
    <row r="79" spans="1:6" ht="15" customHeight="1" x14ac:dyDescent="0.25">
      <c r="A79" s="126"/>
      <c r="B79" s="95">
        <v>5</v>
      </c>
      <c r="C79" s="95" t="s">
        <v>2844</v>
      </c>
      <c r="D79" s="95" t="s">
        <v>650</v>
      </c>
      <c r="E79" s="95" t="s">
        <v>650</v>
      </c>
      <c r="F79" s="95" t="s">
        <v>78</v>
      </c>
    </row>
    <row r="80" spans="1:6" ht="15" customHeight="1" x14ac:dyDescent="0.25">
      <c r="A80" s="126"/>
      <c r="B80" s="95"/>
      <c r="C80" s="95">
        <v>174</v>
      </c>
      <c r="D80" s="95">
        <v>14.37</v>
      </c>
      <c r="E80" s="95">
        <v>14.37</v>
      </c>
      <c r="F80" s="95" t="s">
        <v>78</v>
      </c>
    </row>
    <row r="81" spans="1:6" ht="15" customHeight="1" x14ac:dyDescent="0.25">
      <c r="A81" s="126" t="s">
        <v>651</v>
      </c>
      <c r="B81" s="95" t="s">
        <v>612</v>
      </c>
      <c r="C81" s="152" t="s">
        <v>2845</v>
      </c>
      <c r="D81" s="49" t="s">
        <v>652</v>
      </c>
      <c r="E81" s="49" t="s">
        <v>652</v>
      </c>
      <c r="F81" s="49" t="s">
        <v>78</v>
      </c>
    </row>
    <row r="82" spans="1:6" ht="15" customHeight="1" x14ac:dyDescent="0.25">
      <c r="A82" s="126"/>
      <c r="B82" s="95"/>
      <c r="C82" s="49" t="s">
        <v>2846</v>
      </c>
      <c r="D82" s="49" t="s">
        <v>653</v>
      </c>
      <c r="E82" s="49" t="s">
        <v>653</v>
      </c>
      <c r="F82" s="49" t="s">
        <v>78</v>
      </c>
    </row>
    <row r="83" spans="1:6" ht="15" customHeight="1" x14ac:dyDescent="0.25">
      <c r="A83" s="126"/>
      <c r="B83" s="95"/>
      <c r="C83" s="49" t="s">
        <v>2847</v>
      </c>
      <c r="D83" s="49" t="s">
        <v>654</v>
      </c>
      <c r="E83" s="49" t="s">
        <v>654</v>
      </c>
      <c r="F83" s="49" t="s">
        <v>78</v>
      </c>
    </row>
    <row r="84" spans="1:6" ht="15" customHeight="1" x14ac:dyDescent="0.25">
      <c r="A84" s="126"/>
      <c r="B84" s="95"/>
      <c r="C84" s="49" t="s">
        <v>2848</v>
      </c>
      <c r="D84" s="49" t="s">
        <v>655</v>
      </c>
      <c r="E84" s="49" t="s">
        <v>655</v>
      </c>
      <c r="F84" s="49" t="s">
        <v>78</v>
      </c>
    </row>
    <row r="85" spans="1:6" ht="15" customHeight="1" x14ac:dyDescent="0.25">
      <c r="A85" s="126"/>
      <c r="B85" s="95"/>
      <c r="C85" s="49" t="s">
        <v>2849</v>
      </c>
      <c r="D85" s="49" t="s">
        <v>656</v>
      </c>
      <c r="E85" s="49" t="s">
        <v>656</v>
      </c>
      <c r="F85" s="49" t="s">
        <v>78</v>
      </c>
    </row>
    <row r="86" spans="1:6" ht="15" customHeight="1" x14ac:dyDescent="0.25">
      <c r="A86" s="126"/>
      <c r="B86" s="95"/>
      <c r="C86" s="49">
        <v>543</v>
      </c>
      <c r="D86" s="49" t="s">
        <v>657</v>
      </c>
      <c r="E86" s="49" t="s">
        <v>657</v>
      </c>
      <c r="F86" s="49" t="s">
        <v>78</v>
      </c>
    </row>
    <row r="87" spans="1:6" ht="15" customHeight="1" x14ac:dyDescent="0.25">
      <c r="A87" s="126"/>
      <c r="B87" s="95">
        <v>1</v>
      </c>
      <c r="C87" s="49" t="s">
        <v>2850</v>
      </c>
      <c r="D87" s="49" t="s">
        <v>658</v>
      </c>
      <c r="E87" s="49" t="s">
        <v>658</v>
      </c>
      <c r="F87" s="49" t="s">
        <v>78</v>
      </c>
    </row>
    <row r="88" spans="1:6" ht="15" customHeight="1" x14ac:dyDescent="0.25">
      <c r="A88" s="126"/>
      <c r="B88" s="95"/>
      <c r="C88" s="49" t="s">
        <v>2851</v>
      </c>
      <c r="D88" s="49" t="s">
        <v>659</v>
      </c>
      <c r="E88" s="49" t="s">
        <v>659</v>
      </c>
      <c r="F88" s="49" t="s">
        <v>78</v>
      </c>
    </row>
    <row r="89" spans="1:6" ht="15" customHeight="1" x14ac:dyDescent="0.25">
      <c r="A89" s="126"/>
      <c r="B89" s="95"/>
      <c r="C89" s="49" t="s">
        <v>2852</v>
      </c>
      <c r="D89" s="49" t="s">
        <v>660</v>
      </c>
      <c r="E89" s="49" t="s">
        <v>660</v>
      </c>
      <c r="F89" s="49" t="s">
        <v>78</v>
      </c>
    </row>
    <row r="90" spans="1:6" ht="15" customHeight="1" x14ac:dyDescent="0.25">
      <c r="A90" s="126"/>
      <c r="B90" s="95">
        <v>2</v>
      </c>
      <c r="C90" s="49" t="s">
        <v>2853</v>
      </c>
      <c r="D90" s="49" t="s">
        <v>661</v>
      </c>
      <c r="E90" s="49" t="s">
        <v>661</v>
      </c>
      <c r="F90" s="49" t="s">
        <v>78</v>
      </c>
    </row>
    <row r="91" spans="1:6" ht="15" customHeight="1" x14ac:dyDescent="0.25">
      <c r="A91" s="126"/>
      <c r="B91" s="95"/>
      <c r="C91" s="49" t="s">
        <v>2854</v>
      </c>
      <c r="D91" s="49" t="s">
        <v>662</v>
      </c>
      <c r="E91" s="49" t="s">
        <v>662</v>
      </c>
      <c r="F91" s="49" t="s">
        <v>78</v>
      </c>
    </row>
    <row r="92" spans="1:6" ht="15" customHeight="1" x14ac:dyDescent="0.25">
      <c r="A92" s="126" t="s">
        <v>663</v>
      </c>
      <c r="B92" s="95" t="s">
        <v>612</v>
      </c>
      <c r="C92" s="142" t="s">
        <v>2855</v>
      </c>
      <c r="D92" s="95" t="s">
        <v>664</v>
      </c>
      <c r="E92" s="95" t="s">
        <v>664</v>
      </c>
      <c r="F92" s="95" t="s">
        <v>78</v>
      </c>
    </row>
    <row r="93" spans="1:6" ht="15" customHeight="1" x14ac:dyDescent="0.25">
      <c r="A93" s="126"/>
      <c r="B93" s="95"/>
      <c r="C93" s="95">
        <v>19</v>
      </c>
      <c r="D93" s="95">
        <v>94.74</v>
      </c>
      <c r="E93" s="95">
        <v>94.74</v>
      </c>
      <c r="F93" s="95" t="s">
        <v>78</v>
      </c>
    </row>
    <row r="94" spans="1:6" ht="15" customHeight="1" x14ac:dyDescent="0.25">
      <c r="A94" s="126"/>
      <c r="B94" s="95"/>
      <c r="C94" s="95" t="s">
        <v>2856</v>
      </c>
      <c r="D94" s="95" t="s">
        <v>665</v>
      </c>
      <c r="E94" s="95" t="s">
        <v>665</v>
      </c>
      <c r="F94" s="95" t="s">
        <v>78</v>
      </c>
    </row>
    <row r="95" spans="1:6" ht="15" customHeight="1" x14ac:dyDescent="0.25">
      <c r="A95" s="126"/>
      <c r="B95" s="95"/>
      <c r="C95" s="95">
        <v>120</v>
      </c>
      <c r="D95" s="95">
        <v>16.670000000000002</v>
      </c>
      <c r="E95" s="95">
        <v>16.670000000000002</v>
      </c>
      <c r="F95" s="95" t="s">
        <v>78</v>
      </c>
    </row>
    <row r="96" spans="1:6" ht="15" customHeight="1" x14ac:dyDescent="0.25">
      <c r="A96" s="126" t="s">
        <v>666</v>
      </c>
      <c r="B96" s="95" t="s">
        <v>612</v>
      </c>
      <c r="C96" s="95" t="s">
        <v>2857</v>
      </c>
      <c r="D96" s="95" t="s">
        <v>667</v>
      </c>
      <c r="E96" s="95" t="s">
        <v>667</v>
      </c>
      <c r="F96" s="95" t="s">
        <v>78</v>
      </c>
    </row>
    <row r="97" spans="1:6" ht="15" customHeight="1" x14ac:dyDescent="0.25">
      <c r="A97" s="126"/>
      <c r="B97" s="95"/>
      <c r="C97" s="95" t="s">
        <v>2858</v>
      </c>
      <c r="D97" s="95" t="s">
        <v>668</v>
      </c>
      <c r="E97" s="95" t="s">
        <v>668</v>
      </c>
      <c r="F97" s="95" t="s">
        <v>78</v>
      </c>
    </row>
    <row r="98" spans="1:6" ht="15" customHeight="1" x14ac:dyDescent="0.25">
      <c r="A98" s="126"/>
      <c r="B98" s="95">
        <v>1</v>
      </c>
      <c r="C98" s="95" t="s">
        <v>2859</v>
      </c>
      <c r="D98" s="95" t="s">
        <v>669</v>
      </c>
      <c r="E98" s="95" t="s">
        <v>669</v>
      </c>
      <c r="F98" s="95" t="s">
        <v>78</v>
      </c>
    </row>
    <row r="99" spans="1:6" ht="15" customHeight="1" x14ac:dyDescent="0.25">
      <c r="A99" s="126" t="s">
        <v>670</v>
      </c>
      <c r="B99" s="49" t="s">
        <v>639</v>
      </c>
      <c r="C99" s="49" t="s">
        <v>2860</v>
      </c>
      <c r="D99" s="49" t="s">
        <v>671</v>
      </c>
      <c r="E99" s="49" t="s">
        <v>671</v>
      </c>
      <c r="F99" s="49" t="s">
        <v>78</v>
      </c>
    </row>
    <row r="100" spans="1:6" ht="15" customHeight="1" x14ac:dyDescent="0.25">
      <c r="A100" s="126"/>
      <c r="B100" s="49"/>
      <c r="C100" s="49" t="s">
        <v>2861</v>
      </c>
      <c r="D100" s="49" t="s">
        <v>672</v>
      </c>
      <c r="E100" s="49" t="s">
        <v>672</v>
      </c>
      <c r="F100" s="49" t="s">
        <v>78</v>
      </c>
    </row>
    <row r="101" spans="1:6" ht="15" customHeight="1" x14ac:dyDescent="0.25">
      <c r="A101" s="126"/>
      <c r="B101" s="49" t="s">
        <v>612</v>
      </c>
      <c r="C101" s="49" t="s">
        <v>2862</v>
      </c>
      <c r="D101" s="49" t="s">
        <v>673</v>
      </c>
      <c r="E101" s="49" t="s">
        <v>673</v>
      </c>
      <c r="F101" s="49" t="s">
        <v>78</v>
      </c>
    </row>
    <row r="102" spans="1:6" ht="15" customHeight="1" x14ac:dyDescent="0.25">
      <c r="A102" s="126"/>
      <c r="B102" s="49"/>
      <c r="C102" s="49" t="s">
        <v>2863</v>
      </c>
      <c r="D102" s="49" t="s">
        <v>674</v>
      </c>
      <c r="E102" s="49" t="s">
        <v>674</v>
      </c>
      <c r="F102" s="49" t="s">
        <v>78</v>
      </c>
    </row>
    <row r="103" spans="1:6" ht="15" customHeight="1" x14ac:dyDescent="0.25">
      <c r="A103" s="126"/>
      <c r="B103" s="49">
        <v>1</v>
      </c>
      <c r="C103" s="49" t="s">
        <v>2864</v>
      </c>
      <c r="D103" s="49" t="s">
        <v>675</v>
      </c>
      <c r="E103" s="49" t="s">
        <v>675</v>
      </c>
      <c r="F103" s="49" t="s">
        <v>78</v>
      </c>
    </row>
    <row r="104" spans="1:6" ht="15" customHeight="1" x14ac:dyDescent="0.25">
      <c r="A104" s="126"/>
      <c r="B104" s="49"/>
      <c r="C104" s="49" t="s">
        <v>2865</v>
      </c>
      <c r="D104" s="49" t="s">
        <v>676</v>
      </c>
      <c r="E104" s="49" t="s">
        <v>676</v>
      </c>
      <c r="F104" s="49" t="s">
        <v>78</v>
      </c>
    </row>
    <row r="105" spans="1:6" ht="15" customHeight="1" x14ac:dyDescent="0.25">
      <c r="A105" s="126"/>
      <c r="B105" s="49">
        <v>2</v>
      </c>
      <c r="C105" s="49" t="s">
        <v>2866</v>
      </c>
      <c r="D105" s="49" t="s">
        <v>677</v>
      </c>
      <c r="E105" s="49" t="s">
        <v>677</v>
      </c>
      <c r="F105" s="49" t="s">
        <v>78</v>
      </c>
    </row>
    <row r="106" spans="1:6" ht="15" customHeight="1" x14ac:dyDescent="0.25">
      <c r="A106" s="126" t="s">
        <v>678</v>
      </c>
      <c r="B106" s="95" t="s">
        <v>639</v>
      </c>
      <c r="C106" s="95" t="s">
        <v>2867</v>
      </c>
      <c r="D106" s="95" t="s">
        <v>679</v>
      </c>
      <c r="E106" s="95" t="s">
        <v>679</v>
      </c>
      <c r="F106" s="95" t="s">
        <v>78</v>
      </c>
    </row>
    <row r="107" spans="1:6" ht="15" customHeight="1" x14ac:dyDescent="0.25">
      <c r="A107" s="126"/>
      <c r="B107" s="95" t="s">
        <v>612</v>
      </c>
      <c r="C107" s="95">
        <v>29</v>
      </c>
      <c r="D107" s="95" t="s">
        <v>680</v>
      </c>
      <c r="E107" s="95" t="s">
        <v>680</v>
      </c>
      <c r="F107" s="95" t="s">
        <v>78</v>
      </c>
    </row>
    <row r="108" spans="1:6" ht="15" customHeight="1" x14ac:dyDescent="0.25">
      <c r="A108" s="126"/>
      <c r="B108" s="95">
        <v>1</v>
      </c>
      <c r="C108" s="95" t="s">
        <v>2868</v>
      </c>
      <c r="D108" s="95" t="s">
        <v>681</v>
      </c>
      <c r="E108" s="95" t="s">
        <v>681</v>
      </c>
      <c r="F108" s="95" t="s">
        <v>78</v>
      </c>
    </row>
    <row r="109" spans="1:6" ht="15" customHeight="1" x14ac:dyDescent="0.25">
      <c r="A109" s="126"/>
      <c r="B109" s="95">
        <v>2</v>
      </c>
      <c r="C109" s="170" t="s">
        <v>2869</v>
      </c>
      <c r="D109" s="95" t="s">
        <v>682</v>
      </c>
      <c r="E109" s="95" t="s">
        <v>682</v>
      </c>
      <c r="F109" s="95" t="s">
        <v>78</v>
      </c>
    </row>
    <row r="110" spans="1:6" ht="15" customHeight="1" x14ac:dyDescent="0.25">
      <c r="A110" s="126" t="s">
        <v>683</v>
      </c>
      <c r="B110" s="95"/>
      <c r="C110" s="95" t="s">
        <v>2870</v>
      </c>
      <c r="D110" s="95" t="s">
        <v>684</v>
      </c>
      <c r="E110" s="95" t="s">
        <v>684</v>
      </c>
      <c r="F110" s="95" t="s">
        <v>78</v>
      </c>
    </row>
    <row r="111" spans="1:6" ht="15" customHeight="1" x14ac:dyDescent="0.25">
      <c r="A111" s="126" t="s">
        <v>685</v>
      </c>
      <c r="B111" s="95" t="s">
        <v>612</v>
      </c>
      <c r="C111" s="95" t="s">
        <v>2871</v>
      </c>
      <c r="D111" s="95" t="s">
        <v>686</v>
      </c>
      <c r="E111" s="95" t="s">
        <v>686</v>
      </c>
      <c r="F111" s="95" t="s">
        <v>78</v>
      </c>
    </row>
    <row r="112" spans="1:6" ht="15" customHeight="1" x14ac:dyDescent="0.25">
      <c r="A112" s="126"/>
      <c r="B112" s="95"/>
      <c r="C112" s="95" t="s">
        <v>2872</v>
      </c>
      <c r="D112" s="95" t="s">
        <v>687</v>
      </c>
      <c r="E112" s="95" t="s">
        <v>687</v>
      </c>
      <c r="F112" s="95" t="s">
        <v>78</v>
      </c>
    </row>
    <row r="113" spans="1:6" ht="15" customHeight="1" x14ac:dyDescent="0.25">
      <c r="A113" s="126"/>
      <c r="B113" s="95">
        <v>1</v>
      </c>
      <c r="C113" s="95">
        <v>42</v>
      </c>
      <c r="D113" s="95">
        <v>42.86</v>
      </c>
      <c r="E113" s="95">
        <v>42.86</v>
      </c>
      <c r="F113" s="95" t="s">
        <v>78</v>
      </c>
    </row>
    <row r="114" spans="1:6" ht="15" customHeight="1" x14ac:dyDescent="0.25">
      <c r="A114" s="126"/>
      <c r="B114" s="95"/>
      <c r="C114" s="95">
        <v>92</v>
      </c>
      <c r="D114" s="95">
        <v>26.09</v>
      </c>
      <c r="E114" s="95">
        <v>26.09</v>
      </c>
      <c r="F114" s="95" t="s">
        <v>78</v>
      </c>
    </row>
    <row r="115" spans="1:6" ht="15" customHeight="1" x14ac:dyDescent="0.25">
      <c r="A115" s="126"/>
      <c r="B115" s="95">
        <v>2</v>
      </c>
      <c r="C115" s="95">
        <v>49</v>
      </c>
      <c r="D115" s="95">
        <v>20.41</v>
      </c>
      <c r="E115" s="95">
        <v>20.41</v>
      </c>
      <c r="F115" s="95" t="s">
        <v>78</v>
      </c>
    </row>
    <row r="116" spans="1:6" ht="15" customHeight="1" x14ac:dyDescent="0.25">
      <c r="A116" s="126" t="s">
        <v>688</v>
      </c>
      <c r="B116" s="95" t="s">
        <v>639</v>
      </c>
      <c r="C116" s="95">
        <v>14</v>
      </c>
      <c r="D116" s="151">
        <v>250</v>
      </c>
      <c r="E116" s="151">
        <v>250</v>
      </c>
      <c r="F116" s="95" t="s">
        <v>78</v>
      </c>
    </row>
    <row r="117" spans="1:6" ht="15" customHeight="1" x14ac:dyDescent="0.25">
      <c r="A117" s="126"/>
      <c r="B117" s="95"/>
      <c r="C117" s="95" t="s">
        <v>2873</v>
      </c>
      <c r="D117" s="95">
        <v>71.430000000000007</v>
      </c>
      <c r="E117" s="95">
        <v>71.430000000000007</v>
      </c>
      <c r="F117" s="95" t="s">
        <v>78</v>
      </c>
    </row>
    <row r="118" spans="1:6" ht="15" customHeight="1" x14ac:dyDescent="0.25">
      <c r="A118" s="126"/>
      <c r="B118" s="95" t="s">
        <v>612</v>
      </c>
      <c r="C118" s="170" t="s">
        <v>2874</v>
      </c>
      <c r="D118" s="95" t="s">
        <v>689</v>
      </c>
      <c r="E118" s="95" t="s">
        <v>689</v>
      </c>
      <c r="F118" s="95" t="s">
        <v>78</v>
      </c>
    </row>
    <row r="119" spans="1:6" ht="15" customHeight="1" x14ac:dyDescent="0.25">
      <c r="A119" s="126"/>
      <c r="B119" s="95"/>
      <c r="C119" s="95" t="s">
        <v>2875</v>
      </c>
      <c r="D119" s="95" t="s">
        <v>690</v>
      </c>
      <c r="E119" s="95" t="s">
        <v>690</v>
      </c>
      <c r="F119" s="95" t="s">
        <v>78</v>
      </c>
    </row>
    <row r="120" spans="1:6" ht="15" customHeight="1" x14ac:dyDescent="0.25">
      <c r="A120" s="126"/>
      <c r="B120" s="95"/>
      <c r="C120" s="95">
        <v>63</v>
      </c>
      <c r="D120" s="95">
        <v>238.1</v>
      </c>
      <c r="E120" s="95">
        <v>238.1</v>
      </c>
      <c r="F120" s="95" t="s">
        <v>78</v>
      </c>
    </row>
    <row r="121" spans="1:6" ht="15" customHeight="1" x14ac:dyDescent="0.25">
      <c r="A121" s="126"/>
      <c r="B121" s="95"/>
      <c r="C121" s="95" t="s">
        <v>2876</v>
      </c>
      <c r="D121" s="95" t="s">
        <v>691</v>
      </c>
      <c r="E121" s="95" t="s">
        <v>691</v>
      </c>
      <c r="F121" s="95" t="s">
        <v>78</v>
      </c>
    </row>
    <row r="122" spans="1:6" ht="15" customHeight="1" x14ac:dyDescent="0.25">
      <c r="A122" s="126"/>
      <c r="B122" s="95">
        <v>1</v>
      </c>
      <c r="C122" s="95" t="s">
        <v>2877</v>
      </c>
      <c r="D122" s="95" t="s">
        <v>692</v>
      </c>
      <c r="E122" s="95" t="s">
        <v>692</v>
      </c>
      <c r="F122" s="95" t="s">
        <v>78</v>
      </c>
    </row>
    <row r="123" spans="1:6" ht="15" customHeight="1" x14ac:dyDescent="0.25">
      <c r="A123" s="126"/>
      <c r="B123" s="95"/>
      <c r="C123" s="95" t="s">
        <v>2878</v>
      </c>
      <c r="D123" s="95" t="s">
        <v>693</v>
      </c>
      <c r="E123" s="95" t="s">
        <v>693</v>
      </c>
      <c r="F123" s="95" t="s">
        <v>78</v>
      </c>
    </row>
    <row r="124" spans="1:6" ht="15" customHeight="1" x14ac:dyDescent="0.25">
      <c r="A124" s="126"/>
      <c r="B124" s="95">
        <v>2</v>
      </c>
      <c r="C124" s="95" t="s">
        <v>2879</v>
      </c>
      <c r="D124" s="95" t="s">
        <v>694</v>
      </c>
      <c r="E124" s="95" t="s">
        <v>694</v>
      </c>
      <c r="F124" s="95" t="s">
        <v>78</v>
      </c>
    </row>
    <row r="125" spans="1:6" ht="15" customHeight="1" x14ac:dyDescent="0.25">
      <c r="A125" s="126"/>
      <c r="B125" s="95"/>
      <c r="C125" s="95">
        <v>263</v>
      </c>
      <c r="D125" s="95">
        <v>39.020000000000003</v>
      </c>
      <c r="E125" s="95">
        <v>39.020000000000003</v>
      </c>
      <c r="F125" s="95" t="s">
        <v>78</v>
      </c>
    </row>
    <row r="126" spans="1:6" ht="15" customHeight="1" x14ac:dyDescent="0.25">
      <c r="A126" s="126"/>
      <c r="B126" s="95">
        <v>3</v>
      </c>
      <c r="C126" s="95">
        <v>27</v>
      </c>
      <c r="D126" s="95">
        <v>33.33</v>
      </c>
      <c r="E126" s="95">
        <v>33.33</v>
      </c>
      <c r="F126" s="95" t="s">
        <v>78</v>
      </c>
    </row>
    <row r="127" spans="1:6" ht="15" customHeight="1" x14ac:dyDescent="0.25">
      <c r="A127" s="126" t="s">
        <v>695</v>
      </c>
      <c r="B127" s="95" t="s">
        <v>612</v>
      </c>
      <c r="C127" s="95" t="s">
        <v>2880</v>
      </c>
      <c r="D127" s="95" t="s">
        <v>696</v>
      </c>
      <c r="E127" s="95" t="s">
        <v>696</v>
      </c>
      <c r="F127" s="95" t="s">
        <v>78</v>
      </c>
    </row>
    <row r="128" spans="1:6" ht="15" customHeight="1" x14ac:dyDescent="0.25">
      <c r="A128" s="126"/>
      <c r="B128" s="95">
        <v>1</v>
      </c>
      <c r="C128" s="95" t="s">
        <v>2881</v>
      </c>
      <c r="D128" s="95" t="s">
        <v>697</v>
      </c>
      <c r="E128" s="95" t="s">
        <v>697</v>
      </c>
      <c r="F128" s="95" t="s">
        <v>78</v>
      </c>
    </row>
    <row r="129" spans="1:6" ht="15" customHeight="1" x14ac:dyDescent="0.25">
      <c r="A129" s="126"/>
      <c r="B129" s="95"/>
      <c r="C129" s="95" t="s">
        <v>2882</v>
      </c>
      <c r="D129" s="95" t="s">
        <v>698</v>
      </c>
      <c r="E129" s="95" t="s">
        <v>698</v>
      </c>
      <c r="F129" s="95" t="s">
        <v>78</v>
      </c>
    </row>
    <row r="130" spans="1:6" ht="15" customHeight="1" x14ac:dyDescent="0.25">
      <c r="A130" s="126"/>
      <c r="B130" s="95">
        <v>2</v>
      </c>
      <c r="C130" s="95" t="s">
        <v>2883</v>
      </c>
      <c r="D130" s="95" t="s">
        <v>699</v>
      </c>
      <c r="E130" s="95" t="s">
        <v>699</v>
      </c>
      <c r="F130" s="95" t="s">
        <v>78</v>
      </c>
    </row>
    <row r="131" spans="1:6" ht="15" customHeight="1" x14ac:dyDescent="0.25">
      <c r="A131" s="126"/>
      <c r="B131" s="95"/>
      <c r="C131" s="95" t="s">
        <v>2884</v>
      </c>
      <c r="D131" s="95" t="s">
        <v>700</v>
      </c>
      <c r="E131" s="95" t="s">
        <v>700</v>
      </c>
      <c r="F131" s="95" t="s">
        <v>78</v>
      </c>
    </row>
    <row r="132" spans="1:6" ht="15" customHeight="1" x14ac:dyDescent="0.25">
      <c r="A132" s="126"/>
      <c r="B132" s="95">
        <v>3</v>
      </c>
      <c r="C132" s="95" t="s">
        <v>2885</v>
      </c>
      <c r="D132" s="95" t="s">
        <v>701</v>
      </c>
      <c r="E132" s="95" t="s">
        <v>701</v>
      </c>
      <c r="F132" s="95" t="s">
        <v>78</v>
      </c>
    </row>
    <row r="133" spans="1:6" ht="15" customHeight="1" x14ac:dyDescent="0.25">
      <c r="A133" s="126" t="s">
        <v>702</v>
      </c>
      <c r="B133" s="95">
        <v>1</v>
      </c>
      <c r="C133" s="95" t="s">
        <v>2886</v>
      </c>
      <c r="D133" s="95" t="s">
        <v>703</v>
      </c>
      <c r="E133" s="95" t="s">
        <v>703</v>
      </c>
      <c r="F133" s="95" t="s">
        <v>78</v>
      </c>
    </row>
    <row r="134" spans="1:6" ht="15" customHeight="1" x14ac:dyDescent="0.25">
      <c r="A134" s="126" t="s">
        <v>704</v>
      </c>
      <c r="B134" s="95" t="s">
        <v>612</v>
      </c>
      <c r="C134" s="142" t="s">
        <v>2887</v>
      </c>
      <c r="D134" s="95" t="s">
        <v>705</v>
      </c>
      <c r="E134" s="95" t="s">
        <v>705</v>
      </c>
      <c r="F134" s="95" t="s">
        <v>78</v>
      </c>
    </row>
    <row r="135" spans="1:6" ht="15" customHeight="1" x14ac:dyDescent="0.25">
      <c r="A135" s="126"/>
      <c r="B135" s="95">
        <v>1</v>
      </c>
      <c r="C135" s="95" t="s">
        <v>2888</v>
      </c>
      <c r="D135" s="95" t="s">
        <v>706</v>
      </c>
      <c r="E135" s="95" t="s">
        <v>706</v>
      </c>
      <c r="F135" s="95" t="s">
        <v>78</v>
      </c>
    </row>
    <row r="136" spans="1:6" ht="15" customHeight="1" x14ac:dyDescent="0.25">
      <c r="A136" s="126"/>
      <c r="B136" s="95">
        <v>2</v>
      </c>
      <c r="C136" s="95" t="s">
        <v>2889</v>
      </c>
      <c r="D136" s="95" t="s">
        <v>707</v>
      </c>
      <c r="E136" s="95" t="s">
        <v>707</v>
      </c>
      <c r="F136" s="95" t="s">
        <v>78</v>
      </c>
    </row>
    <row r="137" spans="1:6" ht="15" customHeight="1" x14ac:dyDescent="0.25">
      <c r="A137" s="126"/>
      <c r="B137" s="95"/>
      <c r="C137" s="95" t="s">
        <v>2890</v>
      </c>
      <c r="D137" s="95" t="s">
        <v>708</v>
      </c>
      <c r="E137" s="95" t="s">
        <v>708</v>
      </c>
      <c r="F137" s="95" t="s">
        <v>78</v>
      </c>
    </row>
    <row r="138" spans="1:6" ht="15" customHeight="1" x14ac:dyDescent="0.25">
      <c r="A138" s="126" t="s">
        <v>709</v>
      </c>
      <c r="B138" s="95" t="s">
        <v>639</v>
      </c>
      <c r="C138" s="95" t="s">
        <v>2891</v>
      </c>
      <c r="D138" s="95" t="s">
        <v>710</v>
      </c>
      <c r="E138" s="95" t="s">
        <v>710</v>
      </c>
      <c r="F138" s="95" t="s">
        <v>78</v>
      </c>
    </row>
    <row r="139" spans="1:6" ht="15" customHeight="1" x14ac:dyDescent="0.25">
      <c r="A139" s="126"/>
      <c r="B139" s="95"/>
      <c r="C139" s="95">
        <v>128</v>
      </c>
      <c r="D139" s="95">
        <v>53.79</v>
      </c>
      <c r="E139" s="95">
        <v>53.79</v>
      </c>
      <c r="F139" s="95" t="s">
        <v>78</v>
      </c>
    </row>
    <row r="140" spans="1:6" ht="15" customHeight="1" x14ac:dyDescent="0.25">
      <c r="A140" s="126"/>
      <c r="B140" s="95" t="s">
        <v>612</v>
      </c>
      <c r="C140" s="95" t="s">
        <v>2892</v>
      </c>
      <c r="D140" s="95" t="s">
        <v>711</v>
      </c>
      <c r="E140" s="95" t="s">
        <v>711</v>
      </c>
      <c r="F140" s="95" t="s">
        <v>78</v>
      </c>
    </row>
    <row r="141" spans="1:6" ht="15" customHeight="1" x14ac:dyDescent="0.25">
      <c r="A141" s="126"/>
      <c r="B141" s="95"/>
      <c r="C141" s="95" t="s">
        <v>2893</v>
      </c>
      <c r="D141" s="95" t="s">
        <v>712</v>
      </c>
      <c r="E141" s="95" t="s">
        <v>712</v>
      </c>
      <c r="F141" s="95" t="s">
        <v>78</v>
      </c>
    </row>
    <row r="142" spans="1:6" ht="15" customHeight="1" x14ac:dyDescent="0.25">
      <c r="A142" s="126"/>
      <c r="B142" s="95"/>
      <c r="C142" s="95">
        <v>307</v>
      </c>
      <c r="D142" s="95">
        <v>84.69</v>
      </c>
      <c r="E142" s="95">
        <v>84.69</v>
      </c>
      <c r="F142" s="95" t="s">
        <v>78</v>
      </c>
    </row>
    <row r="143" spans="1:6" ht="15" customHeight="1" x14ac:dyDescent="0.25">
      <c r="A143" s="126"/>
      <c r="B143" s="95"/>
      <c r="C143" s="95" t="s">
        <v>2894</v>
      </c>
      <c r="D143" s="95" t="s">
        <v>713</v>
      </c>
      <c r="E143" s="95" t="s">
        <v>713</v>
      </c>
      <c r="F143" s="95" t="s">
        <v>78</v>
      </c>
    </row>
    <row r="144" spans="1:6" ht="15" customHeight="1" x14ac:dyDescent="0.25">
      <c r="A144" s="126"/>
      <c r="B144" s="95">
        <v>1</v>
      </c>
      <c r="C144" s="95" t="s">
        <v>2895</v>
      </c>
      <c r="D144" s="95" t="s">
        <v>714</v>
      </c>
      <c r="E144" s="95" t="s">
        <v>714</v>
      </c>
      <c r="F144" s="95" t="s">
        <v>78</v>
      </c>
    </row>
    <row r="145" spans="1:6" ht="15" customHeight="1" x14ac:dyDescent="0.25">
      <c r="A145" s="126"/>
      <c r="B145" s="95">
        <v>2</v>
      </c>
      <c r="C145" s="95" t="s">
        <v>2896</v>
      </c>
      <c r="D145" s="95" t="s">
        <v>715</v>
      </c>
      <c r="E145" s="95" t="s">
        <v>715</v>
      </c>
      <c r="F145" s="95" t="s">
        <v>78</v>
      </c>
    </row>
    <row r="146" spans="1:6" ht="15" customHeight="1" x14ac:dyDescent="0.25">
      <c r="A146" s="126" t="s">
        <v>716</v>
      </c>
      <c r="B146" s="95" t="s">
        <v>612</v>
      </c>
      <c r="C146" s="95" t="s">
        <v>2897</v>
      </c>
      <c r="D146" s="95" t="s">
        <v>717</v>
      </c>
      <c r="E146" s="95" t="s">
        <v>717</v>
      </c>
      <c r="F146" s="95" t="s">
        <v>78</v>
      </c>
    </row>
    <row r="147" spans="1:6" ht="15" customHeight="1" x14ac:dyDescent="0.25">
      <c r="A147" s="126"/>
      <c r="B147" s="95"/>
      <c r="C147" s="95">
        <v>418</v>
      </c>
      <c r="D147" s="95">
        <v>81.819999999999993</v>
      </c>
      <c r="E147" s="95">
        <v>81.819999999999993</v>
      </c>
      <c r="F147" s="95" t="s">
        <v>78</v>
      </c>
    </row>
    <row r="148" spans="1:6" ht="15" customHeight="1" x14ac:dyDescent="0.25">
      <c r="A148" s="126"/>
      <c r="B148" s="95">
        <v>1</v>
      </c>
      <c r="C148" s="95" t="s">
        <v>2898</v>
      </c>
      <c r="D148" s="95" t="s">
        <v>718</v>
      </c>
      <c r="E148" s="95" t="s">
        <v>718</v>
      </c>
      <c r="F148" s="95" t="s">
        <v>78</v>
      </c>
    </row>
    <row r="149" spans="1:6" ht="15" customHeight="1" x14ac:dyDescent="0.25">
      <c r="A149" s="126" t="s">
        <v>719</v>
      </c>
      <c r="B149" s="95" t="s">
        <v>612</v>
      </c>
      <c r="C149" s="95" t="s">
        <v>2899</v>
      </c>
      <c r="D149" s="95" t="s">
        <v>720</v>
      </c>
      <c r="E149" s="95" t="s">
        <v>720</v>
      </c>
      <c r="F149" s="95" t="s">
        <v>78</v>
      </c>
    </row>
    <row r="150" spans="1:6" ht="15" customHeight="1" x14ac:dyDescent="0.25">
      <c r="A150" s="126"/>
      <c r="B150" s="95"/>
      <c r="C150" s="95">
        <v>138</v>
      </c>
      <c r="D150" s="151">
        <v>42.3</v>
      </c>
      <c r="E150" s="151">
        <v>42.3</v>
      </c>
      <c r="F150" s="95" t="s">
        <v>78</v>
      </c>
    </row>
    <row r="151" spans="1:6" ht="15" customHeight="1" x14ac:dyDescent="0.25">
      <c r="A151" s="126"/>
      <c r="B151" s="95">
        <v>1</v>
      </c>
      <c r="C151" s="95" t="s">
        <v>2900</v>
      </c>
      <c r="D151" s="95" t="s">
        <v>721</v>
      </c>
      <c r="E151" s="95" t="s">
        <v>721</v>
      </c>
      <c r="F151" s="95" t="s">
        <v>78</v>
      </c>
    </row>
    <row r="152" spans="1:6" ht="15" customHeight="1" x14ac:dyDescent="0.25">
      <c r="A152" s="126"/>
      <c r="B152" s="95"/>
      <c r="C152" s="95" t="s">
        <v>2901</v>
      </c>
      <c r="D152" s="95" t="s">
        <v>722</v>
      </c>
      <c r="E152" s="95" t="s">
        <v>722</v>
      </c>
      <c r="F152" s="95" t="s">
        <v>78</v>
      </c>
    </row>
    <row r="153" spans="1:6" ht="15" customHeight="1" x14ac:dyDescent="0.25">
      <c r="A153" s="126"/>
      <c r="B153" s="95"/>
      <c r="C153" s="95">
        <v>160</v>
      </c>
      <c r="D153" s="95">
        <v>11.34</v>
      </c>
      <c r="E153" s="95">
        <v>11.34</v>
      </c>
      <c r="F153" s="95" t="s">
        <v>78</v>
      </c>
    </row>
    <row r="154" spans="1:6" ht="15" customHeight="1" x14ac:dyDescent="0.25">
      <c r="A154" s="126"/>
      <c r="B154" s="95">
        <v>2</v>
      </c>
      <c r="C154" s="95" t="s">
        <v>2902</v>
      </c>
      <c r="D154" s="95" t="s">
        <v>723</v>
      </c>
      <c r="E154" s="95" t="s">
        <v>723</v>
      </c>
      <c r="F154" s="95" t="s">
        <v>78</v>
      </c>
    </row>
    <row r="155" spans="1:6" ht="15" customHeight="1" x14ac:dyDescent="0.25">
      <c r="A155" s="126" t="s">
        <v>724</v>
      </c>
      <c r="B155" s="95" t="s">
        <v>639</v>
      </c>
      <c r="C155" s="95" t="s">
        <v>2903</v>
      </c>
      <c r="D155" s="95" t="s">
        <v>725</v>
      </c>
      <c r="E155" s="95" t="s">
        <v>725</v>
      </c>
      <c r="F155" s="95" t="s">
        <v>78</v>
      </c>
    </row>
    <row r="156" spans="1:6" ht="15" customHeight="1" x14ac:dyDescent="0.25">
      <c r="A156" s="126"/>
      <c r="B156" s="95"/>
      <c r="C156" s="95" t="s">
        <v>2904</v>
      </c>
      <c r="D156" s="95" t="s">
        <v>726</v>
      </c>
      <c r="E156" s="95" t="s">
        <v>726</v>
      </c>
      <c r="F156" s="95" t="s">
        <v>78</v>
      </c>
    </row>
    <row r="157" spans="1:6" ht="15" customHeight="1" x14ac:dyDescent="0.25">
      <c r="A157" s="126"/>
      <c r="B157" s="95"/>
      <c r="C157" s="95" t="s">
        <v>2905</v>
      </c>
      <c r="D157" s="95" t="s">
        <v>727</v>
      </c>
      <c r="E157" s="95" t="s">
        <v>727</v>
      </c>
      <c r="F157" s="95" t="s">
        <v>78</v>
      </c>
    </row>
    <row r="158" spans="1:6" ht="15" customHeight="1" x14ac:dyDescent="0.25">
      <c r="A158" s="126"/>
      <c r="B158" s="95" t="s">
        <v>612</v>
      </c>
      <c r="C158" s="95" t="s">
        <v>2906</v>
      </c>
      <c r="D158" s="95" t="s">
        <v>728</v>
      </c>
      <c r="E158" s="95" t="s">
        <v>728</v>
      </c>
      <c r="F158" s="95" t="s">
        <v>78</v>
      </c>
    </row>
    <row r="159" spans="1:6" ht="15" customHeight="1" x14ac:dyDescent="0.25">
      <c r="A159" s="126"/>
      <c r="B159" s="95"/>
      <c r="C159" s="95" t="s">
        <v>2907</v>
      </c>
      <c r="D159" s="95" t="s">
        <v>729</v>
      </c>
      <c r="E159" s="95" t="s">
        <v>729</v>
      </c>
      <c r="F159" s="95" t="s">
        <v>78</v>
      </c>
    </row>
    <row r="160" spans="1:6" ht="15" customHeight="1" x14ac:dyDescent="0.25">
      <c r="A160" s="126"/>
      <c r="B160" s="95"/>
      <c r="C160" s="95" t="s">
        <v>2908</v>
      </c>
      <c r="D160" s="95" t="s">
        <v>730</v>
      </c>
      <c r="E160" s="95" t="s">
        <v>730</v>
      </c>
      <c r="F160" s="95" t="s">
        <v>78</v>
      </c>
    </row>
    <row r="161" spans="1:6" ht="15" customHeight="1" x14ac:dyDescent="0.25">
      <c r="A161" s="126"/>
      <c r="B161" s="95">
        <v>1</v>
      </c>
      <c r="C161" s="95" t="s">
        <v>2909</v>
      </c>
      <c r="D161" s="95" t="s">
        <v>731</v>
      </c>
      <c r="E161" s="95" t="s">
        <v>731</v>
      </c>
      <c r="F161" s="95" t="s">
        <v>78</v>
      </c>
    </row>
    <row r="162" spans="1:6" ht="15" customHeight="1" x14ac:dyDescent="0.25">
      <c r="A162" s="126"/>
      <c r="B162" s="95"/>
      <c r="C162" s="95" t="s">
        <v>2910</v>
      </c>
      <c r="D162" s="95" t="s">
        <v>732</v>
      </c>
      <c r="E162" s="95" t="s">
        <v>732</v>
      </c>
      <c r="F162" s="95" t="s">
        <v>78</v>
      </c>
    </row>
    <row r="163" spans="1:6" ht="15" customHeight="1" x14ac:dyDescent="0.25">
      <c r="A163" s="126"/>
      <c r="B163" s="95"/>
      <c r="C163" s="95" t="s">
        <v>2911</v>
      </c>
      <c r="D163" s="95" t="s">
        <v>733</v>
      </c>
      <c r="E163" s="95" t="s">
        <v>733</v>
      </c>
      <c r="F163" s="95" t="s">
        <v>78</v>
      </c>
    </row>
    <row r="164" spans="1:6" ht="15" customHeight="1" x14ac:dyDescent="0.25">
      <c r="A164" s="126"/>
      <c r="B164" s="95">
        <v>2</v>
      </c>
      <c r="C164" s="95" t="s">
        <v>2912</v>
      </c>
      <c r="D164" s="95" t="s">
        <v>734</v>
      </c>
      <c r="E164" s="95" t="s">
        <v>734</v>
      </c>
      <c r="F164" s="95" t="s">
        <v>78</v>
      </c>
    </row>
    <row r="165" spans="1:6" ht="15" customHeight="1" x14ac:dyDescent="0.25">
      <c r="A165" s="126"/>
      <c r="B165" s="95"/>
      <c r="C165" s="95" t="s">
        <v>2913</v>
      </c>
      <c r="D165" s="95" t="s">
        <v>735</v>
      </c>
      <c r="E165" s="95" t="s">
        <v>735</v>
      </c>
      <c r="F165" s="95" t="s">
        <v>78</v>
      </c>
    </row>
    <row r="166" spans="1:6" ht="15" customHeight="1" x14ac:dyDescent="0.25">
      <c r="A166" s="126"/>
      <c r="B166" s="95">
        <v>3</v>
      </c>
      <c r="C166" s="95" t="s">
        <v>2871</v>
      </c>
      <c r="D166" s="95" t="s">
        <v>736</v>
      </c>
      <c r="E166" s="95" t="s">
        <v>736</v>
      </c>
      <c r="F166" s="95" t="s">
        <v>78</v>
      </c>
    </row>
    <row r="167" spans="1:6" ht="15" customHeight="1" x14ac:dyDescent="0.25">
      <c r="A167" s="126"/>
      <c r="B167" s="95"/>
      <c r="C167" s="95" t="s">
        <v>2914</v>
      </c>
      <c r="D167" s="95" t="s">
        <v>737</v>
      </c>
      <c r="E167" s="95" t="s">
        <v>737</v>
      </c>
      <c r="F167" s="95" t="s">
        <v>78</v>
      </c>
    </row>
    <row r="168" spans="1:6" ht="15" customHeight="1" x14ac:dyDescent="0.25">
      <c r="A168" s="126"/>
      <c r="B168" s="95"/>
      <c r="C168" s="95" t="s">
        <v>2915</v>
      </c>
      <c r="D168" s="95" t="s">
        <v>738</v>
      </c>
      <c r="E168" s="95" t="s">
        <v>738</v>
      </c>
      <c r="F168" s="95" t="s">
        <v>78</v>
      </c>
    </row>
    <row r="169" spans="1:6" ht="15" customHeight="1" x14ac:dyDescent="0.25">
      <c r="A169" s="126"/>
      <c r="B169" s="95"/>
      <c r="C169" s="95" t="s">
        <v>2916</v>
      </c>
      <c r="D169" s="95" t="s">
        <v>739</v>
      </c>
      <c r="E169" s="95" t="s">
        <v>739</v>
      </c>
      <c r="F169" s="95" t="s">
        <v>78</v>
      </c>
    </row>
    <row r="170" spans="1:6" ht="15" customHeight="1" x14ac:dyDescent="0.25">
      <c r="A170" s="126" t="s">
        <v>740</v>
      </c>
      <c r="B170" s="95" t="s">
        <v>612</v>
      </c>
      <c r="C170" s="170" t="s">
        <v>2917</v>
      </c>
      <c r="D170" s="95" t="s">
        <v>741</v>
      </c>
      <c r="E170" s="95" t="s">
        <v>741</v>
      </c>
      <c r="F170" s="95" t="s">
        <v>78</v>
      </c>
    </row>
    <row r="171" spans="1:6" ht="15" customHeight="1" x14ac:dyDescent="0.25">
      <c r="A171" s="126"/>
      <c r="B171" s="95"/>
      <c r="C171" s="142" t="s">
        <v>2918</v>
      </c>
      <c r="D171" s="95" t="s">
        <v>742</v>
      </c>
      <c r="E171" s="95" t="s">
        <v>742</v>
      </c>
      <c r="F171" s="95" t="s">
        <v>78</v>
      </c>
    </row>
    <row r="172" spans="1:6" ht="15" customHeight="1" x14ac:dyDescent="0.25">
      <c r="A172" s="126"/>
      <c r="B172" s="95">
        <v>1</v>
      </c>
      <c r="C172" s="142" t="s">
        <v>2919</v>
      </c>
      <c r="D172" s="95" t="s">
        <v>743</v>
      </c>
      <c r="E172" s="95" t="s">
        <v>743</v>
      </c>
      <c r="F172" s="95" t="s">
        <v>78</v>
      </c>
    </row>
    <row r="173" spans="1:6" ht="15" customHeight="1" x14ac:dyDescent="0.25">
      <c r="A173" s="126"/>
      <c r="B173" s="95"/>
      <c r="C173" s="142" t="s">
        <v>208</v>
      </c>
      <c r="D173" s="95">
        <v>13.17</v>
      </c>
      <c r="E173" s="95">
        <v>13.17</v>
      </c>
      <c r="F173" s="95" t="s">
        <v>78</v>
      </c>
    </row>
    <row r="174" spans="1:6" ht="15" customHeight="1" x14ac:dyDescent="0.25">
      <c r="A174" s="126"/>
      <c r="B174" s="95">
        <v>2</v>
      </c>
      <c r="C174" s="142" t="s">
        <v>2920</v>
      </c>
      <c r="D174" s="95" t="s">
        <v>744</v>
      </c>
      <c r="E174" s="95" t="s">
        <v>744</v>
      </c>
      <c r="F174" s="95" t="s">
        <v>78</v>
      </c>
    </row>
    <row r="175" spans="1:6" ht="15" customHeight="1" x14ac:dyDescent="0.25">
      <c r="A175" s="126" t="s">
        <v>745</v>
      </c>
      <c r="B175" s="95" t="s">
        <v>612</v>
      </c>
      <c r="C175" s="170" t="s">
        <v>2855</v>
      </c>
      <c r="D175" s="95" t="s">
        <v>746</v>
      </c>
      <c r="E175" s="95" t="s">
        <v>746</v>
      </c>
      <c r="F175" s="95" t="s">
        <v>78</v>
      </c>
    </row>
    <row r="176" spans="1:6" ht="15" customHeight="1" x14ac:dyDescent="0.25">
      <c r="A176" s="126"/>
      <c r="B176" s="95"/>
      <c r="C176" s="170" t="s">
        <v>2921</v>
      </c>
      <c r="D176" s="95" t="s">
        <v>747</v>
      </c>
      <c r="E176" s="95" t="s">
        <v>747</v>
      </c>
      <c r="F176" s="95" t="s">
        <v>78</v>
      </c>
    </row>
    <row r="177" spans="1:6" ht="15" customHeight="1" x14ac:dyDescent="0.25">
      <c r="A177" s="126"/>
      <c r="B177" s="95">
        <v>2</v>
      </c>
      <c r="C177" s="95">
        <v>34</v>
      </c>
      <c r="D177" s="95" t="s">
        <v>748</v>
      </c>
      <c r="E177" s="95" t="s">
        <v>748</v>
      </c>
      <c r="F177" s="95" t="s">
        <v>78</v>
      </c>
    </row>
    <row r="178" spans="1:6" ht="15" customHeight="1" x14ac:dyDescent="0.25">
      <c r="A178" s="126"/>
      <c r="B178" s="95">
        <v>3</v>
      </c>
      <c r="C178" s="95">
        <v>42</v>
      </c>
      <c r="D178" s="95">
        <v>14.29</v>
      </c>
      <c r="E178" s="95">
        <v>14.29</v>
      </c>
      <c r="F178" s="95" t="s">
        <v>78</v>
      </c>
    </row>
    <row r="179" spans="1:6" ht="15" customHeight="1" x14ac:dyDescent="0.25">
      <c r="A179" s="126" t="s">
        <v>749</v>
      </c>
      <c r="B179" s="95" t="s">
        <v>612</v>
      </c>
      <c r="C179" s="95">
        <v>16</v>
      </c>
      <c r="D179" s="95">
        <v>375</v>
      </c>
      <c r="E179" s="95">
        <v>375</v>
      </c>
      <c r="F179" s="95" t="s">
        <v>78</v>
      </c>
    </row>
    <row r="180" spans="1:6" ht="15" customHeight="1" x14ac:dyDescent="0.25">
      <c r="A180" s="126"/>
      <c r="B180" s="95"/>
      <c r="C180" s="95" t="s">
        <v>2922</v>
      </c>
      <c r="D180" s="95" t="s">
        <v>750</v>
      </c>
      <c r="E180" s="95" t="s">
        <v>750</v>
      </c>
      <c r="F180" s="95" t="s">
        <v>78</v>
      </c>
    </row>
    <row r="181" spans="1:6" ht="15" customHeight="1" x14ac:dyDescent="0.25">
      <c r="A181" s="126"/>
      <c r="B181" s="95">
        <v>1</v>
      </c>
      <c r="C181" s="95" t="s">
        <v>2923</v>
      </c>
      <c r="D181" s="95" t="s">
        <v>751</v>
      </c>
      <c r="E181" s="95" t="s">
        <v>751</v>
      </c>
      <c r="F181" s="95" t="s">
        <v>78</v>
      </c>
    </row>
    <row r="182" spans="1:6" ht="15" customHeight="1" x14ac:dyDescent="0.25">
      <c r="A182" s="126"/>
      <c r="B182" s="95">
        <v>2</v>
      </c>
      <c r="C182" s="95">
        <v>198</v>
      </c>
      <c r="D182" s="95">
        <v>55.62</v>
      </c>
      <c r="E182" s="95">
        <v>55.62</v>
      </c>
      <c r="F182" s="95" t="s">
        <v>78</v>
      </c>
    </row>
    <row r="183" spans="1:6" ht="15" customHeight="1" x14ac:dyDescent="0.25">
      <c r="A183" s="163"/>
      <c r="B183" s="99"/>
      <c r="C183" s="99"/>
      <c r="D183" s="99"/>
      <c r="E183" s="99"/>
      <c r="F183" s="99"/>
    </row>
    <row r="184" spans="1:6" s="1" customFormat="1" ht="15" customHeight="1" x14ac:dyDescent="0.25">
      <c r="A184" s="143" t="s">
        <v>1895</v>
      </c>
      <c r="B184" s="144"/>
      <c r="C184" s="144"/>
      <c r="D184" s="144"/>
      <c r="E184" s="144"/>
      <c r="F184" s="144"/>
    </row>
    <row r="185" spans="1:6" s="1" customFormat="1" ht="15" customHeight="1" x14ac:dyDescent="0.25">
      <c r="A185" s="161" t="s">
        <v>2057</v>
      </c>
      <c r="B185" s="146">
        <v>1</v>
      </c>
      <c r="C185" s="146" t="s">
        <v>2058</v>
      </c>
      <c r="D185" s="146" t="s">
        <v>2059</v>
      </c>
      <c r="E185" s="146" t="s">
        <v>2059</v>
      </c>
      <c r="F185" s="146" t="s">
        <v>78</v>
      </c>
    </row>
    <row r="186" spans="1:6" s="1" customFormat="1" ht="15" customHeight="1" x14ac:dyDescent="0.25">
      <c r="A186" s="161"/>
      <c r="B186" s="146">
        <v>2</v>
      </c>
      <c r="C186" s="146" t="s">
        <v>2060</v>
      </c>
      <c r="D186" s="146" t="s">
        <v>12</v>
      </c>
      <c r="E186" s="146" t="s">
        <v>2061</v>
      </c>
      <c r="F186" s="146" t="s">
        <v>14</v>
      </c>
    </row>
    <row r="187" spans="1:6" s="1" customFormat="1" ht="15" customHeight="1" x14ac:dyDescent="0.25">
      <c r="A187" s="161"/>
      <c r="B187" s="146"/>
      <c r="C187" s="146"/>
      <c r="D187" s="146"/>
      <c r="E187" s="146"/>
      <c r="F187" s="146"/>
    </row>
    <row r="188" spans="1:6" s="1" customFormat="1" ht="15" customHeight="1" x14ac:dyDescent="0.25">
      <c r="A188" s="161" t="s">
        <v>2062</v>
      </c>
      <c r="B188" s="146" t="s">
        <v>2043</v>
      </c>
      <c r="C188" s="146" t="s">
        <v>2063</v>
      </c>
      <c r="D188" s="146" t="s">
        <v>2064</v>
      </c>
      <c r="E188" s="146" t="s">
        <v>2065</v>
      </c>
      <c r="F188" s="146">
        <v>-15.3</v>
      </c>
    </row>
    <row r="189" spans="1:6" s="1" customFormat="1" ht="15" customHeight="1" x14ac:dyDescent="0.25">
      <c r="A189" s="161"/>
      <c r="B189" s="146">
        <v>1</v>
      </c>
      <c r="C189" s="146" t="s">
        <v>2066</v>
      </c>
      <c r="D189" s="146" t="s">
        <v>2067</v>
      </c>
      <c r="E189" s="146" t="s">
        <v>2068</v>
      </c>
      <c r="F189" s="146" t="s">
        <v>78</v>
      </c>
    </row>
    <row r="190" spans="1:6" s="1" customFormat="1" ht="15" customHeight="1" x14ac:dyDescent="0.25">
      <c r="A190" s="161"/>
      <c r="B190" s="146"/>
      <c r="C190" s="146"/>
      <c r="D190" s="146"/>
      <c r="E190" s="146"/>
      <c r="F190" s="146"/>
    </row>
    <row r="191" spans="1:6" ht="15" customHeight="1" x14ac:dyDescent="0.25">
      <c r="A191" s="94" t="s">
        <v>1026</v>
      </c>
      <c r="B191" s="99"/>
      <c r="C191" s="99"/>
      <c r="D191" s="99"/>
      <c r="E191" s="99"/>
      <c r="F191" s="99"/>
    </row>
    <row r="192" spans="1:6" ht="15" customHeight="1" x14ac:dyDescent="0.25">
      <c r="A192" s="126" t="s">
        <v>2300</v>
      </c>
      <c r="B192" s="95" t="s">
        <v>612</v>
      </c>
      <c r="C192" s="95" t="s">
        <v>752</v>
      </c>
      <c r="D192" s="95" t="s">
        <v>753</v>
      </c>
      <c r="E192" s="95" t="s">
        <v>753</v>
      </c>
      <c r="F192" s="95" t="s">
        <v>78</v>
      </c>
    </row>
    <row r="193" spans="1:6" ht="15" customHeight="1" x14ac:dyDescent="0.25">
      <c r="A193" s="26"/>
      <c r="B193" s="95"/>
      <c r="C193" s="95" t="s">
        <v>754</v>
      </c>
      <c r="D193" s="95" t="s">
        <v>755</v>
      </c>
      <c r="E193" s="95" t="s">
        <v>755</v>
      </c>
      <c r="F193" s="95" t="s">
        <v>78</v>
      </c>
    </row>
    <row r="194" spans="1:6" ht="15" customHeight="1" x14ac:dyDescent="0.25">
      <c r="A194" s="26"/>
      <c r="B194" s="95"/>
      <c r="C194" s="95" t="s">
        <v>756</v>
      </c>
      <c r="D194" s="95" t="s">
        <v>757</v>
      </c>
      <c r="E194" s="95" t="s">
        <v>757</v>
      </c>
      <c r="F194" s="95" t="s">
        <v>78</v>
      </c>
    </row>
    <row r="195" spans="1:6" ht="15" customHeight="1" x14ac:dyDescent="0.25">
      <c r="A195" s="26"/>
      <c r="B195" s="95">
        <v>1</v>
      </c>
      <c r="C195" s="95" t="s">
        <v>758</v>
      </c>
      <c r="D195" s="95" t="s">
        <v>759</v>
      </c>
      <c r="E195" s="95" t="s">
        <v>759</v>
      </c>
      <c r="F195" s="95" t="s">
        <v>78</v>
      </c>
    </row>
    <row r="196" spans="1:6" ht="15" customHeight="1" x14ac:dyDescent="0.25">
      <c r="A196" s="26"/>
      <c r="B196" s="95"/>
      <c r="C196" s="95" t="s">
        <v>760</v>
      </c>
      <c r="D196" s="95" t="s">
        <v>761</v>
      </c>
      <c r="E196" s="95" t="s">
        <v>761</v>
      </c>
      <c r="F196" s="95" t="s">
        <v>78</v>
      </c>
    </row>
    <row r="197" spans="1:6" ht="15" customHeight="1" x14ac:dyDescent="0.25">
      <c r="A197" s="26"/>
      <c r="B197" s="95"/>
      <c r="C197" s="149">
        <v>2912</v>
      </c>
      <c r="D197" s="95">
        <v>19.37</v>
      </c>
      <c r="E197" s="95">
        <v>19.37</v>
      </c>
      <c r="F197" s="95" t="s">
        <v>78</v>
      </c>
    </row>
    <row r="198" spans="1:6" ht="15" customHeight="1" x14ac:dyDescent="0.25">
      <c r="A198" s="26"/>
      <c r="B198" s="95">
        <v>2</v>
      </c>
      <c r="C198" s="95">
        <v>19</v>
      </c>
      <c r="D198" s="95" t="s">
        <v>762</v>
      </c>
      <c r="E198" s="95" t="s">
        <v>762</v>
      </c>
      <c r="F198" s="95" t="s">
        <v>78</v>
      </c>
    </row>
    <row r="199" spans="1:6" ht="15" customHeight="1" x14ac:dyDescent="0.25">
      <c r="A199" s="26"/>
      <c r="B199" s="95"/>
      <c r="C199" s="95" t="s">
        <v>763</v>
      </c>
      <c r="D199" s="95" t="s">
        <v>764</v>
      </c>
      <c r="E199" s="95" t="s">
        <v>764</v>
      </c>
      <c r="F199" s="95" t="s">
        <v>78</v>
      </c>
    </row>
    <row r="200" spans="1:6" ht="15" customHeight="1" x14ac:dyDescent="0.25">
      <c r="A200" s="26"/>
      <c r="B200" s="95"/>
      <c r="C200" s="149">
        <v>1401</v>
      </c>
      <c r="D200" s="95">
        <v>20.45</v>
      </c>
      <c r="E200" s="95">
        <v>20.45</v>
      </c>
      <c r="F200" s="95" t="s">
        <v>78</v>
      </c>
    </row>
    <row r="201" spans="1:6" ht="15" customHeight="1" x14ac:dyDescent="0.25">
      <c r="A201" s="26"/>
      <c r="B201" s="95">
        <v>3</v>
      </c>
      <c r="C201" s="95">
        <v>109</v>
      </c>
      <c r="D201" s="95">
        <v>21.91</v>
      </c>
      <c r="E201" s="95">
        <v>21.91</v>
      </c>
      <c r="F201" s="95" t="s">
        <v>78</v>
      </c>
    </row>
    <row r="202" spans="1:6" ht="15" customHeight="1" x14ac:dyDescent="0.25">
      <c r="A202" s="126" t="s">
        <v>765</v>
      </c>
      <c r="B202" s="95" t="s">
        <v>612</v>
      </c>
      <c r="C202" s="142" t="s">
        <v>2930</v>
      </c>
      <c r="D202" s="95" t="s">
        <v>766</v>
      </c>
      <c r="E202" s="95" t="s">
        <v>766</v>
      </c>
      <c r="F202" s="95" t="s">
        <v>78</v>
      </c>
    </row>
    <row r="203" spans="1:6" ht="15" customHeight="1" x14ac:dyDescent="0.25">
      <c r="A203" s="26"/>
      <c r="B203" s="95"/>
      <c r="C203" s="95" t="s">
        <v>2929</v>
      </c>
      <c r="D203" s="95" t="s">
        <v>767</v>
      </c>
      <c r="E203" s="95" t="s">
        <v>767</v>
      </c>
      <c r="F203" s="95" t="s">
        <v>78</v>
      </c>
    </row>
    <row r="204" spans="1:6" ht="15" customHeight="1" x14ac:dyDescent="0.25">
      <c r="A204" s="26"/>
      <c r="B204" s="95">
        <v>1</v>
      </c>
      <c r="C204" s="95" t="s">
        <v>2928</v>
      </c>
      <c r="D204" s="95" t="s">
        <v>768</v>
      </c>
      <c r="E204" s="95" t="s">
        <v>768</v>
      </c>
      <c r="F204" s="95" t="s">
        <v>78</v>
      </c>
    </row>
    <row r="205" spans="1:6" ht="15" customHeight="1" x14ac:dyDescent="0.25">
      <c r="A205" s="26"/>
      <c r="B205" s="95">
        <v>2</v>
      </c>
      <c r="C205" s="95">
        <v>19</v>
      </c>
      <c r="D205" s="95">
        <v>51.1</v>
      </c>
      <c r="E205" s="95">
        <v>51.1</v>
      </c>
      <c r="F205" s="95" t="s">
        <v>78</v>
      </c>
    </row>
    <row r="206" spans="1:6" ht="15" customHeight="1" x14ac:dyDescent="0.25">
      <c r="A206" s="26"/>
      <c r="B206" s="95"/>
      <c r="C206" s="95" t="s">
        <v>2927</v>
      </c>
      <c r="D206" s="95" t="s">
        <v>769</v>
      </c>
      <c r="E206" s="95" t="s">
        <v>769</v>
      </c>
      <c r="F206" s="95" t="s">
        <v>78</v>
      </c>
    </row>
    <row r="207" spans="1:6" ht="15" customHeight="1" x14ac:dyDescent="0.25">
      <c r="A207" s="26"/>
      <c r="B207" s="95"/>
      <c r="C207" s="95"/>
      <c r="D207" s="95"/>
      <c r="E207" s="95"/>
      <c r="F207" s="95"/>
    </row>
    <row r="208" spans="1:6" ht="15" customHeight="1" x14ac:dyDescent="0.25">
      <c r="A208" s="94" t="s">
        <v>1091</v>
      </c>
      <c r="B208" s="99"/>
      <c r="C208" s="99"/>
      <c r="D208" s="99"/>
      <c r="E208" s="99"/>
      <c r="F208" s="99"/>
    </row>
    <row r="209" spans="1:13" ht="15" customHeight="1" x14ac:dyDescent="0.25">
      <c r="A209" s="126" t="s">
        <v>770</v>
      </c>
      <c r="B209" s="95" t="s">
        <v>612</v>
      </c>
      <c r="C209" s="49" t="s">
        <v>2924</v>
      </c>
      <c r="D209" s="49" t="s">
        <v>771</v>
      </c>
      <c r="E209" s="49" t="s">
        <v>771</v>
      </c>
      <c r="F209" s="49" t="s">
        <v>78</v>
      </c>
      <c r="G209" s="18"/>
      <c r="H209" s="18"/>
      <c r="I209" s="18"/>
      <c r="J209" s="18"/>
      <c r="K209" s="18"/>
      <c r="L209" s="18"/>
      <c r="M209" s="18"/>
    </row>
    <row r="210" spans="1:13" ht="15" customHeight="1" x14ac:dyDescent="0.25">
      <c r="A210" s="26"/>
      <c r="B210" s="95">
        <v>1</v>
      </c>
      <c r="C210" s="49" t="s">
        <v>2925</v>
      </c>
      <c r="D210" s="49" t="s">
        <v>772</v>
      </c>
      <c r="E210" s="49" t="s">
        <v>772</v>
      </c>
      <c r="F210" s="49" t="s">
        <v>78</v>
      </c>
      <c r="G210" s="18"/>
      <c r="H210" s="18"/>
      <c r="I210" s="18"/>
      <c r="J210" s="18"/>
      <c r="K210" s="18"/>
      <c r="L210" s="18"/>
      <c r="M210" s="18"/>
    </row>
    <row r="211" spans="1:13" ht="15" customHeight="1" x14ac:dyDescent="0.25">
      <c r="A211" s="26"/>
      <c r="B211" s="95"/>
      <c r="C211" s="49" t="s">
        <v>2926</v>
      </c>
      <c r="D211" s="49" t="s">
        <v>773</v>
      </c>
      <c r="E211" s="49" t="s">
        <v>773</v>
      </c>
      <c r="F211" s="49" t="s">
        <v>78</v>
      </c>
      <c r="G211" s="18"/>
      <c r="H211" s="18"/>
      <c r="I211" s="18"/>
      <c r="J211" s="18"/>
      <c r="K211" s="18"/>
      <c r="L211" s="18"/>
      <c r="M211" s="18"/>
    </row>
    <row r="212" spans="1:13" ht="15" customHeight="1" x14ac:dyDescent="0.25">
      <c r="A212" s="26"/>
      <c r="B212" s="95"/>
      <c r="C212" s="49">
        <v>102</v>
      </c>
      <c r="D212" s="49">
        <v>23.68</v>
      </c>
      <c r="E212" s="49">
        <v>23.68</v>
      </c>
      <c r="F212" s="49" t="s">
        <v>78</v>
      </c>
      <c r="G212" s="18"/>
      <c r="H212" s="18"/>
      <c r="I212" s="18"/>
      <c r="J212" s="18"/>
      <c r="K212" s="18"/>
      <c r="L212" s="18"/>
      <c r="M212" s="18"/>
    </row>
    <row r="213" spans="1:13" s="1" customFormat="1" ht="15" customHeight="1" x14ac:dyDescent="0.25">
      <c r="A213" s="143"/>
      <c r="B213" s="144"/>
      <c r="C213" s="166"/>
      <c r="D213" s="166"/>
      <c r="E213" s="166"/>
      <c r="F213" s="166"/>
    </row>
    <row r="214" spans="1:13" s="16" customFormat="1" ht="15" customHeight="1" x14ac:dyDescent="0.25">
      <c r="A214" s="153" t="s">
        <v>2381</v>
      </c>
      <c r="B214" s="154"/>
      <c r="C214" s="154"/>
      <c r="D214" s="154"/>
      <c r="E214" s="154"/>
      <c r="F214" s="154"/>
    </row>
    <row r="215" spans="1:13" s="16" customFormat="1" ht="15" customHeight="1" x14ac:dyDescent="0.25">
      <c r="A215" s="165" t="s">
        <v>2575</v>
      </c>
      <c r="B215" s="156">
        <v>1</v>
      </c>
      <c r="C215" s="154">
        <v>12</v>
      </c>
      <c r="D215" s="156">
        <v>166.66</v>
      </c>
      <c r="E215" s="156">
        <v>166.66</v>
      </c>
      <c r="F215" s="155" t="s">
        <v>78</v>
      </c>
    </row>
    <row r="216" spans="1:13" s="16" customFormat="1" ht="15" customHeight="1" x14ac:dyDescent="0.25">
      <c r="A216" s="157"/>
      <c r="B216" s="154">
        <v>2</v>
      </c>
      <c r="C216" s="154">
        <v>75</v>
      </c>
      <c r="D216" s="156">
        <v>53.35</v>
      </c>
      <c r="E216" s="156">
        <v>53.332999999999998</v>
      </c>
      <c r="F216" s="155" t="s">
        <v>78</v>
      </c>
    </row>
    <row r="217" spans="1:13" s="16" customFormat="1" ht="15" customHeight="1" x14ac:dyDescent="0.25">
      <c r="A217" s="157"/>
      <c r="B217" s="154">
        <v>3</v>
      </c>
      <c r="C217" s="154">
        <v>28</v>
      </c>
      <c r="D217" s="154">
        <v>136</v>
      </c>
      <c r="E217" s="156">
        <v>135.71</v>
      </c>
      <c r="F217" s="155" t="s">
        <v>78</v>
      </c>
    </row>
    <row r="218" spans="1:13" s="16" customFormat="1" ht="15" customHeight="1" x14ac:dyDescent="0.25">
      <c r="A218" s="157"/>
      <c r="B218" s="154"/>
      <c r="C218" s="154"/>
      <c r="D218" s="154"/>
      <c r="E218" s="156"/>
      <c r="F218" s="154"/>
    </row>
    <row r="219" spans="1:13" s="1" customFormat="1" ht="15" customHeight="1" x14ac:dyDescent="0.25">
      <c r="A219" s="143" t="s">
        <v>1881</v>
      </c>
      <c r="B219" s="146"/>
      <c r="C219" s="167"/>
      <c r="D219" s="167"/>
      <c r="E219" s="167"/>
      <c r="F219" s="167"/>
    </row>
    <row r="220" spans="1:13" s="1" customFormat="1" ht="15" customHeight="1" x14ac:dyDescent="0.25">
      <c r="A220" s="161" t="s">
        <v>2069</v>
      </c>
      <c r="B220" s="79" t="s">
        <v>639</v>
      </c>
      <c r="C220" s="162" t="s">
        <v>2070</v>
      </c>
      <c r="D220" s="162" t="s">
        <v>2071</v>
      </c>
      <c r="E220" s="162" t="s">
        <v>2071</v>
      </c>
      <c r="F220" s="162" t="s">
        <v>78</v>
      </c>
    </row>
    <row r="221" spans="1:13" s="1" customFormat="1" ht="15" customHeight="1" x14ac:dyDescent="0.25">
      <c r="A221" s="145"/>
      <c r="B221" s="79" t="s">
        <v>612</v>
      </c>
      <c r="C221" s="162" t="s">
        <v>2072</v>
      </c>
      <c r="D221" s="162" t="s">
        <v>2073</v>
      </c>
      <c r="E221" s="162" t="s">
        <v>2074</v>
      </c>
      <c r="F221" s="162" t="s">
        <v>78</v>
      </c>
    </row>
    <row r="222" spans="1:13" s="1" customFormat="1" ht="15" customHeight="1" x14ac:dyDescent="0.25">
      <c r="A222" s="145"/>
      <c r="B222" s="79">
        <v>1</v>
      </c>
      <c r="C222" s="162">
        <v>46</v>
      </c>
      <c r="D222" s="162" t="s">
        <v>12</v>
      </c>
      <c r="E222" s="162">
        <v>21.74</v>
      </c>
      <c r="F222" s="162" t="s">
        <v>14</v>
      </c>
    </row>
    <row r="223" spans="1:13" s="1" customFormat="1" ht="15" customHeight="1" x14ac:dyDescent="0.25">
      <c r="A223" s="145"/>
      <c r="B223" s="79">
        <v>2</v>
      </c>
      <c r="C223" s="162">
        <v>30</v>
      </c>
      <c r="D223" s="162" t="s">
        <v>2075</v>
      </c>
      <c r="E223" s="162" t="s">
        <v>2817</v>
      </c>
      <c r="F223" s="162">
        <v>-5.2</v>
      </c>
    </row>
    <row r="224" spans="1:13" s="1" customFormat="1" ht="15" customHeight="1" x14ac:dyDescent="0.25">
      <c r="A224" s="145"/>
      <c r="B224" s="146"/>
      <c r="C224" s="167"/>
      <c r="D224" s="167"/>
      <c r="E224" s="167"/>
      <c r="F224" s="167"/>
    </row>
  </sheetData>
  <mergeCells count="8">
    <mergeCell ref="A8:F8"/>
    <mergeCell ref="A41:F41"/>
    <mergeCell ref="A5:A6"/>
    <mergeCell ref="B5:B6"/>
    <mergeCell ref="C5:C6"/>
    <mergeCell ref="D5:E5"/>
    <mergeCell ref="F5:F6"/>
    <mergeCell ref="A32:F32"/>
  </mergeCells>
  <pageMargins left="0.7" right="0.7" top="0.75" bottom="0.75" header="0.3" footer="0.3"/>
  <ignoredErrors>
    <ignoredError sqref="D48:F48 C60:F62 D56:F56 D57:F57 D58:F58 D59:F59 C68:F68 D63:F63 D64:F64 D65:F65 D66:F66 D67:F67" twoDigitTextYear="1"/>
    <ignoredError sqref="C35:F37 C39:F39 D38:F38 C173" numberStoredAsText="1"/>
    <ignoredError sqref="C49:F49 C51:F51 D50:F50" twoDigitTextYear="1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00FF"/>
    <outlinePr summaryBelow="0"/>
  </sheetPr>
  <dimension ref="A1:G11"/>
  <sheetViews>
    <sheetView workbookViewId="0"/>
  </sheetViews>
  <sheetFormatPr defaultRowHeight="15" customHeight="1" x14ac:dyDescent="0.25"/>
  <cols>
    <col min="1" max="1" width="54.7109375" style="89" bestFit="1" customWidth="1"/>
    <col min="2" max="6" width="23.7109375" style="89" customWidth="1"/>
    <col min="7" max="7" width="57.42578125" style="89" customWidth="1"/>
    <col min="8" max="16384" width="9.140625" style="89"/>
  </cols>
  <sheetData>
    <row r="1" spans="1:7" ht="15" customHeight="1" x14ac:dyDescent="0.25">
      <c r="A1" s="118" t="s">
        <v>2931</v>
      </c>
      <c r="B1" s="118"/>
      <c r="C1" s="118"/>
      <c r="D1" s="118"/>
      <c r="E1" s="118"/>
      <c r="F1" s="118"/>
      <c r="G1" s="118"/>
    </row>
    <row r="2" spans="1:7" ht="15" customHeight="1" x14ac:dyDescent="0.25">
      <c r="A2" s="118" t="s">
        <v>2771</v>
      </c>
      <c r="B2" s="119"/>
      <c r="C2" s="119"/>
      <c r="D2" s="119"/>
      <c r="E2" s="119"/>
      <c r="F2" s="119"/>
      <c r="G2" s="119"/>
    </row>
    <row r="3" spans="1:7" ht="15" customHeight="1" x14ac:dyDescent="0.25">
      <c r="A3" s="119" t="s">
        <v>2772</v>
      </c>
      <c r="B3" s="117"/>
      <c r="C3" s="117"/>
      <c r="D3" s="117"/>
      <c r="E3" s="117"/>
      <c r="F3" s="117"/>
      <c r="G3" s="117"/>
    </row>
    <row r="4" spans="1:7" ht="15" customHeight="1" x14ac:dyDescent="0.25">
      <c r="A4" s="117"/>
      <c r="B4" s="117"/>
      <c r="C4" s="117"/>
      <c r="D4" s="117"/>
      <c r="E4" s="117"/>
      <c r="F4" s="117"/>
      <c r="G4" s="117"/>
    </row>
    <row r="5" spans="1:7" ht="39.950000000000003" customHeight="1" x14ac:dyDescent="0.25">
      <c r="A5" s="137" t="s">
        <v>407</v>
      </c>
      <c r="B5" s="137" t="s">
        <v>408</v>
      </c>
      <c r="C5" s="137" t="s">
        <v>409</v>
      </c>
      <c r="D5" s="137" t="s">
        <v>333</v>
      </c>
      <c r="E5" s="137"/>
      <c r="F5" s="137" t="s">
        <v>410</v>
      </c>
      <c r="G5" s="91"/>
    </row>
    <row r="6" spans="1:7" ht="39.950000000000003" customHeight="1" x14ac:dyDescent="0.25">
      <c r="A6" s="137"/>
      <c r="B6" s="137"/>
      <c r="C6" s="137"/>
      <c r="D6" s="120" t="s">
        <v>834</v>
      </c>
      <c r="E6" s="120" t="s">
        <v>835</v>
      </c>
      <c r="F6" s="137"/>
      <c r="G6" s="91"/>
    </row>
    <row r="7" spans="1:7" ht="15" customHeight="1" x14ac:dyDescent="0.25">
      <c r="A7" s="90"/>
      <c r="B7" s="91"/>
      <c r="C7" s="91"/>
      <c r="D7" s="91"/>
      <c r="E7" s="91"/>
      <c r="F7" s="91"/>
      <c r="G7" s="91"/>
    </row>
    <row r="8" spans="1:7" ht="15" customHeight="1" x14ac:dyDescent="0.25">
      <c r="A8" s="140" t="s">
        <v>385</v>
      </c>
      <c r="B8" s="140"/>
      <c r="C8" s="140"/>
      <c r="D8" s="140"/>
      <c r="E8" s="140"/>
      <c r="F8" s="140"/>
      <c r="G8" s="91"/>
    </row>
    <row r="9" spans="1:7" ht="15" customHeight="1" x14ac:dyDescent="0.25">
      <c r="A9" s="90"/>
      <c r="B9" s="91"/>
      <c r="C9" s="91"/>
      <c r="D9" s="91"/>
      <c r="E9" s="91"/>
      <c r="F9" s="91"/>
      <c r="G9" s="91"/>
    </row>
    <row r="10" spans="1:7" ht="15" customHeight="1" x14ac:dyDescent="0.25">
      <c r="A10" s="96" t="s">
        <v>867</v>
      </c>
      <c r="B10" s="91"/>
      <c r="C10" s="91"/>
      <c r="D10" s="91"/>
      <c r="E10" s="91"/>
      <c r="F10" s="91"/>
      <c r="G10" s="91"/>
    </row>
    <row r="11" spans="1:7" ht="15" customHeight="1" x14ac:dyDescent="0.25">
      <c r="A11" s="122" t="s">
        <v>818</v>
      </c>
      <c r="B11" s="98" t="s">
        <v>196</v>
      </c>
      <c r="C11" s="98" t="s">
        <v>418</v>
      </c>
      <c r="D11" s="98" t="s">
        <v>12</v>
      </c>
      <c r="E11" s="98" t="s">
        <v>419</v>
      </c>
      <c r="F11" s="98" t="s">
        <v>14</v>
      </c>
      <c r="G11" s="91"/>
    </row>
  </sheetData>
  <mergeCells count="6">
    <mergeCell ref="A8:F8"/>
    <mergeCell ref="A5:A6"/>
    <mergeCell ref="B5:B6"/>
    <mergeCell ref="C5:C6"/>
    <mergeCell ref="D5:E5"/>
    <mergeCell ref="F5:F6"/>
  </mergeCells>
  <pageMargins left="0" right="0" top="0" bottom="0" header="0" footer="0"/>
  <pageSetup orientation="portrait"/>
  <ignoredErrors>
    <ignoredError sqref="B11:F11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8E181-83FE-438E-8844-C29BA9EA6ECE}">
  <sheetPr>
    <tabColor rgb="FF0000FF"/>
  </sheetPr>
  <dimension ref="A1:G87"/>
  <sheetViews>
    <sheetView zoomScaleNormal="100" workbookViewId="0"/>
  </sheetViews>
  <sheetFormatPr defaultRowHeight="15" customHeight="1" x14ac:dyDescent="0.25"/>
  <cols>
    <col min="1" max="1" width="41" style="89" bestFit="1" customWidth="1"/>
    <col min="2" max="6" width="23.7109375" style="89" customWidth="1"/>
    <col min="7" max="16384" width="9.140625" style="89"/>
  </cols>
  <sheetData>
    <row r="1" spans="1:6" ht="15" customHeight="1" x14ac:dyDescent="0.25">
      <c r="A1" s="159" t="s">
        <v>2932</v>
      </c>
      <c r="B1" s="159"/>
      <c r="C1" s="159"/>
      <c r="D1" s="159"/>
      <c r="E1" s="159"/>
      <c r="F1" s="159"/>
    </row>
    <row r="2" spans="1:6" ht="15" customHeight="1" x14ac:dyDescent="0.25">
      <c r="A2" s="159" t="s">
        <v>2773</v>
      </c>
      <c r="B2" s="160"/>
      <c r="C2" s="160"/>
      <c r="D2" s="160"/>
      <c r="E2" s="160"/>
      <c r="F2" s="160"/>
    </row>
    <row r="3" spans="1:6" ht="15" customHeight="1" x14ac:dyDescent="0.25">
      <c r="A3" s="160" t="s">
        <v>2774</v>
      </c>
      <c r="B3" s="158"/>
      <c r="C3" s="158"/>
      <c r="D3" s="158"/>
      <c r="E3" s="158"/>
      <c r="F3" s="158"/>
    </row>
    <row r="4" spans="1:6" ht="15" customHeight="1" x14ac:dyDescent="0.25">
      <c r="A4" s="158"/>
      <c r="B4" s="158"/>
      <c r="C4" s="158"/>
      <c r="D4" s="158"/>
      <c r="E4" s="158"/>
      <c r="F4" s="158"/>
    </row>
    <row r="5" spans="1:6" ht="39.950000000000003" customHeight="1" x14ac:dyDescent="0.25">
      <c r="A5" s="137" t="s">
        <v>407</v>
      </c>
      <c r="B5" s="137" t="s">
        <v>408</v>
      </c>
      <c r="C5" s="137" t="s">
        <v>608</v>
      </c>
      <c r="D5" s="137" t="s">
        <v>774</v>
      </c>
      <c r="E5" s="137"/>
      <c r="F5" s="137" t="s">
        <v>410</v>
      </c>
    </row>
    <row r="6" spans="1:6" ht="39.950000000000003" customHeight="1" x14ac:dyDescent="0.25">
      <c r="A6" s="137"/>
      <c r="B6" s="137"/>
      <c r="C6" s="137"/>
      <c r="D6" s="120" t="s">
        <v>834</v>
      </c>
      <c r="E6" s="120" t="s">
        <v>835</v>
      </c>
      <c r="F6" s="137"/>
    </row>
    <row r="7" spans="1:6" ht="15" customHeight="1" x14ac:dyDescent="0.25">
      <c r="A7" s="92"/>
      <c r="B7" s="99"/>
      <c r="C7" s="99"/>
      <c r="D7" s="99"/>
      <c r="E7" s="99"/>
      <c r="F7" s="99"/>
    </row>
    <row r="8" spans="1:6" ht="15" customHeight="1" x14ac:dyDescent="0.25">
      <c r="A8" s="140" t="s">
        <v>775</v>
      </c>
      <c r="B8" s="140"/>
      <c r="C8" s="140"/>
      <c r="D8" s="140"/>
      <c r="E8" s="140"/>
      <c r="F8" s="140"/>
    </row>
    <row r="9" spans="1:6" ht="15" customHeight="1" x14ac:dyDescent="0.25">
      <c r="A9" s="92"/>
      <c r="B9" s="99"/>
      <c r="C9" s="99"/>
      <c r="D9" s="99"/>
      <c r="E9" s="99"/>
      <c r="F9" s="99"/>
    </row>
    <row r="10" spans="1:6" ht="15" customHeight="1" x14ac:dyDescent="0.25">
      <c r="A10" s="94" t="s">
        <v>867</v>
      </c>
      <c r="B10" s="99"/>
      <c r="C10" s="99"/>
      <c r="D10" s="99"/>
      <c r="E10" s="99"/>
      <c r="F10" s="99"/>
    </row>
    <row r="11" spans="1:6" ht="15" customHeight="1" x14ac:dyDescent="0.25">
      <c r="A11" s="126" t="s">
        <v>2301</v>
      </c>
      <c r="B11" s="142" t="s">
        <v>2939</v>
      </c>
      <c r="C11" s="95" t="s">
        <v>2933</v>
      </c>
      <c r="D11" s="95" t="s">
        <v>776</v>
      </c>
      <c r="E11" s="95" t="s">
        <v>776</v>
      </c>
      <c r="F11" s="95" t="s">
        <v>78</v>
      </c>
    </row>
    <row r="12" spans="1:6" ht="15" customHeight="1" x14ac:dyDescent="0.25">
      <c r="A12" s="126" t="s">
        <v>777</v>
      </c>
      <c r="B12" s="95">
        <v>4</v>
      </c>
      <c r="C12" s="95" t="s">
        <v>2934</v>
      </c>
      <c r="D12" s="95" t="s">
        <v>778</v>
      </c>
      <c r="E12" s="95" t="s">
        <v>778</v>
      </c>
      <c r="F12" s="95" t="s">
        <v>78</v>
      </c>
    </row>
    <row r="13" spans="1:6" ht="15" customHeight="1" x14ac:dyDescent="0.25">
      <c r="A13" s="126" t="s">
        <v>779</v>
      </c>
      <c r="B13" s="142" t="s">
        <v>2939</v>
      </c>
      <c r="C13" s="95">
        <v>408</v>
      </c>
      <c r="D13" s="95" t="s">
        <v>780</v>
      </c>
      <c r="E13" s="95" t="s">
        <v>780</v>
      </c>
      <c r="F13" s="95" t="s">
        <v>78</v>
      </c>
    </row>
    <row r="14" spans="1:6" ht="15" customHeight="1" x14ac:dyDescent="0.25">
      <c r="A14" s="126" t="s">
        <v>781</v>
      </c>
      <c r="B14" s="142" t="s">
        <v>2940</v>
      </c>
      <c r="C14" s="95">
        <v>428</v>
      </c>
      <c r="D14" s="95" t="s">
        <v>776</v>
      </c>
      <c r="E14" s="95" t="s">
        <v>776</v>
      </c>
      <c r="F14" s="95" t="s">
        <v>78</v>
      </c>
    </row>
    <row r="15" spans="1:6" ht="15" customHeight="1" x14ac:dyDescent="0.25">
      <c r="A15" s="126" t="s">
        <v>2302</v>
      </c>
      <c r="B15" s="142" t="s">
        <v>2942</v>
      </c>
      <c r="C15" s="95" t="s">
        <v>2935</v>
      </c>
      <c r="D15" s="95" t="s">
        <v>782</v>
      </c>
      <c r="E15" s="95" t="s">
        <v>782</v>
      </c>
      <c r="F15" s="95" t="s">
        <v>78</v>
      </c>
    </row>
    <row r="16" spans="1:6" ht="15" customHeight="1" x14ac:dyDescent="0.25">
      <c r="A16" s="126"/>
      <c r="B16" s="142" t="s">
        <v>287</v>
      </c>
      <c r="C16" s="95">
        <v>544</v>
      </c>
      <c r="D16" s="95">
        <v>16.22</v>
      </c>
      <c r="E16" s="95">
        <v>16.22</v>
      </c>
      <c r="F16" s="95" t="s">
        <v>78</v>
      </c>
    </row>
    <row r="17" spans="1:6" ht="15" customHeight="1" x14ac:dyDescent="0.25">
      <c r="A17" s="126" t="s">
        <v>783</v>
      </c>
      <c r="B17" s="142" t="s">
        <v>591</v>
      </c>
      <c r="C17" s="95">
        <v>105</v>
      </c>
      <c r="D17" s="95">
        <v>26.95</v>
      </c>
      <c r="E17" s="95">
        <v>26.95</v>
      </c>
      <c r="F17" s="95" t="s">
        <v>78</v>
      </c>
    </row>
    <row r="18" spans="1:6" ht="15" customHeight="1" x14ac:dyDescent="0.25">
      <c r="A18" s="126" t="s">
        <v>784</v>
      </c>
      <c r="B18" s="142" t="s">
        <v>9</v>
      </c>
      <c r="C18" s="95">
        <v>57</v>
      </c>
      <c r="D18" s="95">
        <v>26.39</v>
      </c>
      <c r="E18" s="95">
        <v>26.39</v>
      </c>
      <c r="F18" s="95" t="s">
        <v>78</v>
      </c>
    </row>
    <row r="19" spans="1:6" ht="15" customHeight="1" x14ac:dyDescent="0.25">
      <c r="A19" s="126"/>
      <c r="B19" s="142" t="s">
        <v>287</v>
      </c>
      <c r="C19" s="95">
        <v>59</v>
      </c>
      <c r="D19" s="95">
        <v>37.29</v>
      </c>
      <c r="E19" s="95">
        <v>37.29</v>
      </c>
      <c r="F19" s="95" t="s">
        <v>78</v>
      </c>
    </row>
    <row r="20" spans="1:6" ht="15" customHeight="1" x14ac:dyDescent="0.25">
      <c r="A20" s="133" t="s">
        <v>2759</v>
      </c>
      <c r="B20" s="142" t="s">
        <v>612</v>
      </c>
      <c r="C20" s="95">
        <v>21</v>
      </c>
      <c r="D20" s="95">
        <v>71.77</v>
      </c>
      <c r="E20" s="95">
        <v>71.77</v>
      </c>
      <c r="F20" s="95" t="s">
        <v>78</v>
      </c>
    </row>
    <row r="21" spans="1:6" ht="15" customHeight="1" x14ac:dyDescent="0.25">
      <c r="A21" s="126"/>
      <c r="B21" s="142"/>
      <c r="C21" s="95" t="s">
        <v>2936</v>
      </c>
      <c r="D21" s="95" t="s">
        <v>785</v>
      </c>
      <c r="E21" s="95" t="s">
        <v>785</v>
      </c>
      <c r="F21" s="95" t="s">
        <v>78</v>
      </c>
    </row>
    <row r="22" spans="1:6" ht="15" customHeight="1" x14ac:dyDescent="0.25">
      <c r="A22" s="126"/>
      <c r="B22" s="142" t="s">
        <v>786</v>
      </c>
      <c r="C22" s="95" t="s">
        <v>2937</v>
      </c>
      <c r="D22" s="95">
        <v>37.5</v>
      </c>
      <c r="E22" s="95">
        <v>37.5</v>
      </c>
      <c r="F22" s="95" t="s">
        <v>78</v>
      </c>
    </row>
    <row r="23" spans="1:6" ht="15" customHeight="1" x14ac:dyDescent="0.25">
      <c r="A23" s="126"/>
      <c r="B23" s="142" t="s">
        <v>23</v>
      </c>
      <c r="C23" s="170" t="s">
        <v>2938</v>
      </c>
      <c r="D23" s="95" t="s">
        <v>787</v>
      </c>
      <c r="E23" s="95" t="s">
        <v>787</v>
      </c>
      <c r="F23" s="95" t="s">
        <v>78</v>
      </c>
    </row>
    <row r="24" spans="1:6" ht="15" customHeight="1" x14ac:dyDescent="0.25">
      <c r="A24" s="126"/>
      <c r="B24" s="142"/>
      <c r="C24" s="142" t="s">
        <v>788</v>
      </c>
      <c r="D24" s="95">
        <v>24.76</v>
      </c>
      <c r="E24" s="95">
        <v>24.76</v>
      </c>
      <c r="F24" s="95" t="s">
        <v>78</v>
      </c>
    </row>
    <row r="25" spans="1:6" ht="15" customHeight="1" x14ac:dyDescent="0.25">
      <c r="A25" s="126"/>
      <c r="B25" s="142" t="s">
        <v>248</v>
      </c>
      <c r="C25" s="142" t="s">
        <v>15</v>
      </c>
      <c r="D25" s="95">
        <v>23.68</v>
      </c>
      <c r="E25" s="95">
        <v>23.68</v>
      </c>
      <c r="F25" s="95" t="s">
        <v>78</v>
      </c>
    </row>
    <row r="26" spans="1:6" ht="15" customHeight="1" x14ac:dyDescent="0.25">
      <c r="A26" s="126"/>
      <c r="B26" s="142" t="s">
        <v>789</v>
      </c>
      <c r="C26" s="142" t="s">
        <v>11</v>
      </c>
      <c r="D26" s="95">
        <v>19.43</v>
      </c>
      <c r="E26" s="95">
        <v>19.43</v>
      </c>
      <c r="F26" s="95" t="s">
        <v>78</v>
      </c>
    </row>
    <row r="27" spans="1:6" ht="15" customHeight="1" x14ac:dyDescent="0.25">
      <c r="A27" s="126"/>
      <c r="B27" s="142" t="s">
        <v>287</v>
      </c>
      <c r="C27" s="142" t="s">
        <v>2943</v>
      </c>
      <c r="D27" s="95" t="s">
        <v>790</v>
      </c>
      <c r="E27" s="95" t="s">
        <v>790</v>
      </c>
      <c r="F27" s="95" t="s">
        <v>78</v>
      </c>
    </row>
    <row r="28" spans="1:6" ht="15" customHeight="1" x14ac:dyDescent="0.25">
      <c r="A28" s="126"/>
      <c r="B28" s="142"/>
      <c r="C28" s="142" t="s">
        <v>791</v>
      </c>
      <c r="D28" s="95">
        <v>36.36</v>
      </c>
      <c r="E28" s="95">
        <v>36.36</v>
      </c>
      <c r="F28" s="95" t="s">
        <v>78</v>
      </c>
    </row>
    <row r="29" spans="1:6" ht="15" customHeight="1" x14ac:dyDescent="0.25">
      <c r="A29" s="126"/>
      <c r="B29" s="142" t="s">
        <v>292</v>
      </c>
      <c r="C29" s="142" t="s">
        <v>2944</v>
      </c>
      <c r="D29" s="95" t="s">
        <v>792</v>
      </c>
      <c r="E29" s="95" t="s">
        <v>792</v>
      </c>
      <c r="F29" s="95" t="s">
        <v>78</v>
      </c>
    </row>
    <row r="30" spans="1:6" ht="15" customHeight="1" x14ac:dyDescent="0.25">
      <c r="A30" s="126"/>
      <c r="B30" s="142"/>
      <c r="C30" s="142" t="s">
        <v>2945</v>
      </c>
      <c r="D30" s="95" t="s">
        <v>793</v>
      </c>
      <c r="E30" s="95" t="s">
        <v>793</v>
      </c>
      <c r="F30" s="95" t="s">
        <v>78</v>
      </c>
    </row>
    <row r="31" spans="1:6" ht="15" customHeight="1" x14ac:dyDescent="0.25">
      <c r="A31" s="126"/>
      <c r="B31" s="142"/>
      <c r="C31" s="142" t="s">
        <v>273</v>
      </c>
      <c r="D31" s="95">
        <v>25.79</v>
      </c>
      <c r="E31" s="95">
        <v>25.79</v>
      </c>
      <c r="F31" s="95" t="s">
        <v>78</v>
      </c>
    </row>
    <row r="32" spans="1:6" ht="15" customHeight="1" x14ac:dyDescent="0.25">
      <c r="A32" s="126" t="s">
        <v>794</v>
      </c>
      <c r="B32" s="142" t="s">
        <v>196</v>
      </c>
      <c r="C32" s="95">
        <v>25</v>
      </c>
      <c r="D32" s="95">
        <v>37.67</v>
      </c>
      <c r="E32" s="95">
        <v>37.67</v>
      </c>
      <c r="F32" s="95" t="s">
        <v>78</v>
      </c>
    </row>
    <row r="33" spans="1:6" ht="15" customHeight="1" x14ac:dyDescent="0.25">
      <c r="A33" s="126"/>
      <c r="B33" s="142"/>
      <c r="C33" s="95" t="s">
        <v>795</v>
      </c>
      <c r="D33" s="95" t="s">
        <v>796</v>
      </c>
      <c r="E33" s="95" t="s">
        <v>796</v>
      </c>
      <c r="F33" s="95" t="s">
        <v>78</v>
      </c>
    </row>
    <row r="34" spans="1:6" ht="15" customHeight="1" x14ac:dyDescent="0.25">
      <c r="A34" s="126"/>
      <c r="B34" s="142" t="s">
        <v>248</v>
      </c>
      <c r="C34" s="95" t="s">
        <v>797</v>
      </c>
      <c r="D34" s="95" t="s">
        <v>798</v>
      </c>
      <c r="E34" s="95" t="s">
        <v>798</v>
      </c>
      <c r="F34" s="95" t="s">
        <v>78</v>
      </c>
    </row>
    <row r="35" spans="1:6" ht="15" customHeight="1" x14ac:dyDescent="0.25">
      <c r="A35" s="126"/>
      <c r="B35" s="142" t="s">
        <v>2946</v>
      </c>
      <c r="C35" s="95">
        <v>156</v>
      </c>
      <c r="D35" s="95" t="s">
        <v>799</v>
      </c>
      <c r="E35" s="95" t="s">
        <v>799</v>
      </c>
      <c r="F35" s="95" t="s">
        <v>78</v>
      </c>
    </row>
    <row r="36" spans="1:6" ht="15" customHeight="1" x14ac:dyDescent="0.25">
      <c r="A36" s="126" t="s">
        <v>800</v>
      </c>
      <c r="B36" s="142" t="s">
        <v>2947</v>
      </c>
      <c r="C36" s="95" t="s">
        <v>2948</v>
      </c>
      <c r="D36" s="95" t="s">
        <v>801</v>
      </c>
      <c r="E36" s="95" t="s">
        <v>801</v>
      </c>
      <c r="F36" s="95" t="s">
        <v>78</v>
      </c>
    </row>
    <row r="37" spans="1:6" ht="15" customHeight="1" x14ac:dyDescent="0.25">
      <c r="A37" s="126" t="s">
        <v>802</v>
      </c>
      <c r="B37" s="142" t="s">
        <v>2941</v>
      </c>
      <c r="C37" s="95" t="s">
        <v>2949</v>
      </c>
      <c r="D37" s="95" t="s">
        <v>803</v>
      </c>
      <c r="E37" s="95" t="s">
        <v>803</v>
      </c>
      <c r="F37" s="95" t="s">
        <v>78</v>
      </c>
    </row>
    <row r="38" spans="1:6" ht="15" customHeight="1" x14ac:dyDescent="0.25">
      <c r="A38" s="126" t="s">
        <v>804</v>
      </c>
      <c r="B38" s="142" t="s">
        <v>287</v>
      </c>
      <c r="C38" s="95">
        <v>330</v>
      </c>
      <c r="D38" s="95">
        <v>32.729999999999997</v>
      </c>
      <c r="E38" s="95">
        <v>32.729999999999997</v>
      </c>
      <c r="F38" s="95" t="s">
        <v>78</v>
      </c>
    </row>
    <row r="39" spans="1:6" ht="15" customHeight="1" x14ac:dyDescent="0.25">
      <c r="A39" s="126" t="s">
        <v>805</v>
      </c>
      <c r="B39" s="142" t="s">
        <v>196</v>
      </c>
      <c r="C39" s="95" t="s">
        <v>2952</v>
      </c>
      <c r="D39" s="95" t="s">
        <v>806</v>
      </c>
      <c r="E39" s="95" t="s">
        <v>806</v>
      </c>
      <c r="F39" s="95" t="s">
        <v>78</v>
      </c>
    </row>
    <row r="40" spans="1:6" ht="15" customHeight="1" x14ac:dyDescent="0.25">
      <c r="A40" s="126"/>
      <c r="B40" s="142" t="s">
        <v>2855</v>
      </c>
      <c r="C40" s="95" t="s">
        <v>2953</v>
      </c>
      <c r="D40" s="95" t="s">
        <v>807</v>
      </c>
      <c r="E40" s="95" t="s">
        <v>807</v>
      </c>
      <c r="F40" s="95" t="s">
        <v>78</v>
      </c>
    </row>
    <row r="41" spans="1:6" ht="15" customHeight="1" x14ac:dyDescent="0.25">
      <c r="A41" s="126"/>
      <c r="B41" s="142" t="s">
        <v>2950</v>
      </c>
      <c r="C41" s="95" t="s">
        <v>2954</v>
      </c>
      <c r="D41" s="95" t="s">
        <v>808</v>
      </c>
      <c r="E41" s="95" t="s">
        <v>808</v>
      </c>
      <c r="F41" s="95" t="s">
        <v>78</v>
      </c>
    </row>
    <row r="42" spans="1:6" ht="15" customHeight="1" x14ac:dyDescent="0.25">
      <c r="A42" s="126" t="s">
        <v>809</v>
      </c>
      <c r="B42" s="142" t="s">
        <v>612</v>
      </c>
      <c r="C42" s="95" t="s">
        <v>2955</v>
      </c>
      <c r="D42" s="95">
        <v>26.91</v>
      </c>
      <c r="E42" s="95">
        <v>26.91</v>
      </c>
      <c r="F42" s="95" t="s">
        <v>78</v>
      </c>
    </row>
    <row r="43" spans="1:6" ht="15" customHeight="1" x14ac:dyDescent="0.25">
      <c r="A43" s="126"/>
      <c r="B43" s="142" t="s">
        <v>2951</v>
      </c>
      <c r="C43" s="95" t="s">
        <v>2956</v>
      </c>
      <c r="D43" s="95" t="s">
        <v>810</v>
      </c>
      <c r="E43" s="95" t="s">
        <v>810</v>
      </c>
      <c r="F43" s="95" t="s">
        <v>78</v>
      </c>
    </row>
    <row r="44" spans="1:6" ht="15" customHeight="1" x14ac:dyDescent="0.25">
      <c r="A44" s="126" t="s">
        <v>811</v>
      </c>
      <c r="B44" s="142" t="s">
        <v>812</v>
      </c>
      <c r="C44" s="95">
        <v>65</v>
      </c>
      <c r="D44" s="95">
        <v>18.45</v>
      </c>
      <c r="E44" s="95">
        <v>18.45</v>
      </c>
      <c r="F44" s="95" t="s">
        <v>78</v>
      </c>
    </row>
    <row r="45" spans="1:6" ht="15" customHeight="1" x14ac:dyDescent="0.25">
      <c r="A45" s="126"/>
      <c r="B45" s="142"/>
      <c r="C45" s="95">
        <v>96</v>
      </c>
      <c r="D45" s="95">
        <v>31.25</v>
      </c>
      <c r="E45" s="95">
        <v>31.25</v>
      </c>
      <c r="F45" s="95" t="s">
        <v>78</v>
      </c>
    </row>
    <row r="46" spans="1:6" ht="15" customHeight="1" x14ac:dyDescent="0.25">
      <c r="A46" s="126" t="s">
        <v>813</v>
      </c>
      <c r="B46" s="142" t="s">
        <v>2855</v>
      </c>
      <c r="C46" s="95" t="s">
        <v>2957</v>
      </c>
      <c r="D46" s="95" t="s">
        <v>814</v>
      </c>
      <c r="E46" s="95" t="s">
        <v>814</v>
      </c>
      <c r="F46" s="95" t="s">
        <v>78</v>
      </c>
    </row>
    <row r="47" spans="1:6" ht="15" customHeight="1" x14ac:dyDescent="0.25">
      <c r="A47" s="126"/>
      <c r="B47" s="142" t="s">
        <v>591</v>
      </c>
      <c r="C47" s="95">
        <v>9</v>
      </c>
      <c r="D47" s="95">
        <v>48.89</v>
      </c>
      <c r="E47" s="95">
        <v>48.89</v>
      </c>
      <c r="F47" s="95" t="s">
        <v>78</v>
      </c>
    </row>
    <row r="48" spans="1:6" ht="15" customHeight="1" x14ac:dyDescent="0.25">
      <c r="A48" s="126" t="s">
        <v>815</v>
      </c>
      <c r="B48" s="142" t="s">
        <v>2958</v>
      </c>
      <c r="C48" s="95" t="s">
        <v>2959</v>
      </c>
      <c r="D48" s="95">
        <v>19.38</v>
      </c>
      <c r="E48" s="95">
        <v>19.38</v>
      </c>
      <c r="F48" s="95" t="s">
        <v>78</v>
      </c>
    </row>
    <row r="49" spans="1:6" ht="15" customHeight="1" x14ac:dyDescent="0.25">
      <c r="A49" s="126" t="s">
        <v>816</v>
      </c>
      <c r="B49" s="142" t="s">
        <v>248</v>
      </c>
      <c r="C49" s="149">
        <v>1013</v>
      </c>
      <c r="D49" s="95">
        <v>37.020000000000003</v>
      </c>
      <c r="E49" s="95">
        <v>37.020000000000003</v>
      </c>
      <c r="F49" s="95" t="s">
        <v>78</v>
      </c>
    </row>
    <row r="50" spans="1:6" ht="15" customHeight="1" x14ac:dyDescent="0.25">
      <c r="A50" s="126" t="s">
        <v>817</v>
      </c>
      <c r="B50" s="142" t="s">
        <v>196</v>
      </c>
      <c r="C50" s="95">
        <v>307</v>
      </c>
      <c r="D50" s="95">
        <v>13.03</v>
      </c>
      <c r="E50" s="95">
        <v>13.03</v>
      </c>
      <c r="F50" s="95" t="s">
        <v>78</v>
      </c>
    </row>
    <row r="51" spans="1:6" ht="15" customHeight="1" x14ac:dyDescent="0.25">
      <c r="A51" s="126" t="s">
        <v>818</v>
      </c>
      <c r="B51" s="142" t="s">
        <v>612</v>
      </c>
      <c r="C51" s="95" t="s">
        <v>2962</v>
      </c>
      <c r="D51" s="95" t="s">
        <v>819</v>
      </c>
      <c r="E51" s="95" t="s">
        <v>819</v>
      </c>
      <c r="F51" s="95" t="s">
        <v>78</v>
      </c>
    </row>
    <row r="52" spans="1:6" ht="15" customHeight="1" x14ac:dyDescent="0.25">
      <c r="A52" s="126"/>
      <c r="B52" s="142" t="s">
        <v>9</v>
      </c>
      <c r="C52" s="95" t="s">
        <v>2963</v>
      </c>
      <c r="D52" s="95" t="s">
        <v>820</v>
      </c>
      <c r="E52" s="95" t="s">
        <v>820</v>
      </c>
      <c r="F52" s="95" t="s">
        <v>78</v>
      </c>
    </row>
    <row r="53" spans="1:6" ht="15" customHeight="1" x14ac:dyDescent="0.25">
      <c r="A53" s="126"/>
      <c r="B53" s="142" t="s">
        <v>23</v>
      </c>
      <c r="C53" s="95">
        <v>170</v>
      </c>
      <c r="D53" s="95">
        <v>26.84</v>
      </c>
      <c r="E53" s="95">
        <v>26.84</v>
      </c>
      <c r="F53" s="95" t="s">
        <v>78</v>
      </c>
    </row>
    <row r="54" spans="1:6" ht="15" customHeight="1" x14ac:dyDescent="0.25">
      <c r="A54" s="126"/>
      <c r="B54" s="142" t="s">
        <v>196</v>
      </c>
      <c r="C54" s="95" t="s">
        <v>2964</v>
      </c>
      <c r="D54" s="95" t="s">
        <v>821</v>
      </c>
      <c r="E54" s="95" t="s">
        <v>821</v>
      </c>
      <c r="F54" s="95" t="s">
        <v>78</v>
      </c>
    </row>
    <row r="55" spans="1:6" ht="15" customHeight="1" x14ac:dyDescent="0.25">
      <c r="A55" s="126" t="s">
        <v>822</v>
      </c>
      <c r="B55" s="142" t="s">
        <v>2941</v>
      </c>
      <c r="C55" s="95" t="s">
        <v>2965</v>
      </c>
      <c r="D55" s="95" t="s">
        <v>823</v>
      </c>
      <c r="E55" s="95" t="s">
        <v>823</v>
      </c>
      <c r="F55" s="95" t="s">
        <v>78</v>
      </c>
    </row>
    <row r="56" spans="1:6" ht="15" customHeight="1" x14ac:dyDescent="0.25">
      <c r="A56" s="126" t="s">
        <v>824</v>
      </c>
      <c r="B56" s="142" t="s">
        <v>248</v>
      </c>
      <c r="C56" s="95">
        <v>406</v>
      </c>
      <c r="D56" s="95">
        <v>23.69</v>
      </c>
      <c r="E56" s="95">
        <v>23.69</v>
      </c>
      <c r="F56" s="95" t="s">
        <v>78</v>
      </c>
    </row>
    <row r="57" spans="1:6" ht="15" customHeight="1" x14ac:dyDescent="0.25">
      <c r="A57" s="126" t="s">
        <v>825</v>
      </c>
      <c r="B57" s="142" t="s">
        <v>2960</v>
      </c>
      <c r="C57" s="95" t="s">
        <v>2966</v>
      </c>
      <c r="D57" s="95" t="s">
        <v>810</v>
      </c>
      <c r="E57" s="95" t="s">
        <v>810</v>
      </c>
      <c r="F57" s="95" t="s">
        <v>78</v>
      </c>
    </row>
    <row r="58" spans="1:6" ht="15" customHeight="1" x14ac:dyDescent="0.25">
      <c r="A58" s="26"/>
      <c r="B58" s="142" t="s">
        <v>2961</v>
      </c>
      <c r="C58" s="95" t="s">
        <v>2967</v>
      </c>
      <c r="D58" s="95" t="s">
        <v>826</v>
      </c>
      <c r="E58" s="95" t="s">
        <v>826</v>
      </c>
      <c r="F58" s="95" t="s">
        <v>78</v>
      </c>
    </row>
    <row r="59" spans="1:6" ht="15" customHeight="1" x14ac:dyDescent="0.25">
      <c r="A59" s="94"/>
      <c r="B59" s="171"/>
      <c r="C59" s="99"/>
      <c r="D59" s="99"/>
      <c r="E59" s="99"/>
      <c r="F59" s="99"/>
    </row>
    <row r="60" spans="1:6" ht="15" customHeight="1" x14ac:dyDescent="0.25">
      <c r="A60" s="94" t="s">
        <v>1026</v>
      </c>
      <c r="B60" s="171"/>
      <c r="C60" s="99"/>
      <c r="D60" s="99"/>
      <c r="E60" s="99"/>
      <c r="F60" s="99"/>
    </row>
    <row r="61" spans="1:6" ht="15" customHeight="1" x14ac:dyDescent="0.25">
      <c r="A61" s="126" t="s">
        <v>827</v>
      </c>
      <c r="B61" s="142" t="s">
        <v>612</v>
      </c>
      <c r="C61" s="95">
        <v>399</v>
      </c>
      <c r="D61" s="95">
        <v>30.08</v>
      </c>
      <c r="E61" s="95">
        <v>30.08</v>
      </c>
      <c r="F61" s="95" t="s">
        <v>78</v>
      </c>
    </row>
    <row r="62" spans="1:6" ht="15" customHeight="1" x14ac:dyDescent="0.25">
      <c r="A62" s="26"/>
      <c r="B62" s="142" t="s">
        <v>2968</v>
      </c>
      <c r="C62" s="95">
        <v>518</v>
      </c>
      <c r="D62" s="95" t="s">
        <v>828</v>
      </c>
      <c r="E62" s="95" t="s">
        <v>828</v>
      </c>
      <c r="F62" s="95" t="s">
        <v>78</v>
      </c>
    </row>
    <row r="63" spans="1:6" ht="15" customHeight="1" x14ac:dyDescent="0.25">
      <c r="A63" s="26"/>
      <c r="B63" s="142" t="s">
        <v>829</v>
      </c>
      <c r="C63" s="142" t="s">
        <v>2969</v>
      </c>
      <c r="D63" s="95" t="s">
        <v>830</v>
      </c>
      <c r="E63" s="95" t="s">
        <v>830</v>
      </c>
      <c r="F63" s="95" t="s">
        <v>78</v>
      </c>
    </row>
    <row r="64" spans="1:6" s="1" customFormat="1" ht="15" customHeight="1" x14ac:dyDescent="0.25">
      <c r="A64" s="143"/>
      <c r="B64" s="144"/>
      <c r="C64" s="144"/>
      <c r="D64" s="144"/>
      <c r="E64" s="144"/>
      <c r="F64" s="144"/>
    </row>
    <row r="65" spans="1:6" ht="15" customHeight="1" x14ac:dyDescent="0.25">
      <c r="A65" s="94" t="s">
        <v>2381</v>
      </c>
      <c r="B65" s="93"/>
      <c r="C65" s="93"/>
      <c r="D65" s="93"/>
      <c r="E65" s="93"/>
      <c r="F65" s="93"/>
    </row>
    <row r="66" spans="1:6" ht="15" customHeight="1" x14ac:dyDescent="0.25">
      <c r="A66" s="126" t="s">
        <v>2576</v>
      </c>
      <c r="B66" s="142" t="s">
        <v>612</v>
      </c>
      <c r="C66" s="95" t="s">
        <v>2577</v>
      </c>
      <c r="D66" s="172" t="s">
        <v>2579</v>
      </c>
      <c r="E66" s="172" t="s">
        <v>2578</v>
      </c>
      <c r="F66" s="172" t="s">
        <v>2402</v>
      </c>
    </row>
    <row r="67" spans="1:6" ht="15" customHeight="1" x14ac:dyDescent="0.25">
      <c r="A67" s="126" t="s">
        <v>2580</v>
      </c>
      <c r="B67" s="95">
        <v>21</v>
      </c>
      <c r="C67" s="95" t="s">
        <v>2970</v>
      </c>
      <c r="D67" s="95" t="s">
        <v>2581</v>
      </c>
      <c r="E67" s="95" t="s">
        <v>2581</v>
      </c>
      <c r="F67" s="95" t="s">
        <v>78</v>
      </c>
    </row>
    <row r="68" spans="1:6" ht="15" customHeight="1" x14ac:dyDescent="0.25">
      <c r="A68" s="126" t="s">
        <v>2582</v>
      </c>
      <c r="B68" s="95" t="s">
        <v>612</v>
      </c>
      <c r="C68" s="173" t="s">
        <v>2971</v>
      </c>
      <c r="D68" s="173" t="s">
        <v>2671</v>
      </c>
      <c r="E68" s="173" t="s">
        <v>2671</v>
      </c>
      <c r="F68" s="95" t="s">
        <v>78</v>
      </c>
    </row>
    <row r="69" spans="1:6" ht="15" customHeight="1" x14ac:dyDescent="0.25">
      <c r="A69" s="126"/>
      <c r="B69" s="95">
        <v>1</v>
      </c>
      <c r="C69" s="174" t="s">
        <v>68</v>
      </c>
      <c r="D69" s="174" t="s">
        <v>2670</v>
      </c>
      <c r="E69" s="174" t="s">
        <v>2670</v>
      </c>
      <c r="F69" s="95" t="s">
        <v>78</v>
      </c>
    </row>
    <row r="70" spans="1:6" ht="15" customHeight="1" x14ac:dyDescent="0.25">
      <c r="A70" s="126"/>
      <c r="B70" s="46">
        <v>2</v>
      </c>
      <c r="C70" s="175" t="s">
        <v>2972</v>
      </c>
      <c r="D70" s="175" t="s">
        <v>2669</v>
      </c>
      <c r="E70" s="175" t="s">
        <v>2669</v>
      </c>
      <c r="F70" s="95" t="s">
        <v>78</v>
      </c>
    </row>
    <row r="71" spans="1:6" ht="15" customHeight="1" x14ac:dyDescent="0.25">
      <c r="A71" s="126" t="s">
        <v>2583</v>
      </c>
      <c r="B71" s="95">
        <v>1</v>
      </c>
      <c r="C71" s="176" t="s">
        <v>2973</v>
      </c>
      <c r="D71" s="176" t="s">
        <v>2673</v>
      </c>
      <c r="E71" s="176" t="s">
        <v>2672</v>
      </c>
      <c r="F71" s="95" t="s">
        <v>78</v>
      </c>
    </row>
    <row r="72" spans="1:6" ht="15" customHeight="1" x14ac:dyDescent="0.25">
      <c r="A72" s="126" t="s">
        <v>2584</v>
      </c>
      <c r="B72" s="95" t="s">
        <v>612</v>
      </c>
      <c r="C72" s="95" t="s">
        <v>2974</v>
      </c>
      <c r="D72" s="95" t="s">
        <v>2674</v>
      </c>
      <c r="E72" s="95" t="s">
        <v>2585</v>
      </c>
      <c r="F72" s="95" t="s">
        <v>78</v>
      </c>
    </row>
    <row r="73" spans="1:6" ht="15" customHeight="1" x14ac:dyDescent="0.25">
      <c r="A73" s="126"/>
      <c r="B73" s="142" t="s">
        <v>2675</v>
      </c>
      <c r="C73" s="49" t="s">
        <v>2975</v>
      </c>
      <c r="D73" s="95" t="s">
        <v>2676</v>
      </c>
      <c r="E73" s="95" t="s">
        <v>2676</v>
      </c>
      <c r="F73" s="95" t="s">
        <v>78</v>
      </c>
    </row>
    <row r="74" spans="1:6" ht="15" customHeight="1" x14ac:dyDescent="0.25">
      <c r="A74" s="126" t="s">
        <v>2586</v>
      </c>
      <c r="B74" s="95" t="s">
        <v>612</v>
      </c>
      <c r="C74" s="95">
        <v>390</v>
      </c>
      <c r="D74" s="95">
        <v>28.19</v>
      </c>
      <c r="E74" s="95">
        <v>28.19</v>
      </c>
      <c r="F74" s="95" t="s">
        <v>78</v>
      </c>
    </row>
    <row r="75" spans="1:6" ht="15" customHeight="1" x14ac:dyDescent="0.25">
      <c r="A75" s="126"/>
      <c r="B75" s="142" t="s">
        <v>2677</v>
      </c>
      <c r="C75" s="95">
        <v>390</v>
      </c>
      <c r="D75" s="95" t="s">
        <v>2678</v>
      </c>
      <c r="E75" s="95" t="s">
        <v>2678</v>
      </c>
      <c r="F75" s="95" t="s">
        <v>78</v>
      </c>
    </row>
    <row r="76" spans="1:6" ht="15" customHeight="1" x14ac:dyDescent="0.25">
      <c r="A76" s="126" t="s">
        <v>2587</v>
      </c>
      <c r="B76" s="95" t="s">
        <v>612</v>
      </c>
      <c r="C76" s="95" t="s">
        <v>2976</v>
      </c>
      <c r="D76" s="95" t="s">
        <v>2679</v>
      </c>
      <c r="E76" s="95" t="s">
        <v>2679</v>
      </c>
      <c r="F76" s="95" t="s">
        <v>78</v>
      </c>
    </row>
    <row r="77" spans="1:6" ht="15" customHeight="1" x14ac:dyDescent="0.25">
      <c r="A77" s="26"/>
      <c r="B77" s="95">
        <v>1</v>
      </c>
      <c r="C77" s="95" t="s">
        <v>2680</v>
      </c>
      <c r="D77" s="95" t="s">
        <v>2681</v>
      </c>
      <c r="E77" s="95" t="s">
        <v>2681</v>
      </c>
      <c r="F77" s="95" t="s">
        <v>78</v>
      </c>
    </row>
    <row r="78" spans="1:6" ht="15" customHeight="1" x14ac:dyDescent="0.25">
      <c r="A78" s="26"/>
      <c r="B78" s="95"/>
      <c r="C78" s="95"/>
      <c r="D78" s="95"/>
      <c r="E78" s="95"/>
      <c r="F78" s="95"/>
    </row>
    <row r="79" spans="1:6" s="1" customFormat="1" ht="15" customHeight="1" x14ac:dyDescent="0.25">
      <c r="A79" s="143" t="s">
        <v>1881</v>
      </c>
      <c r="B79" s="144"/>
      <c r="C79" s="144"/>
      <c r="D79" s="144"/>
      <c r="E79" s="144"/>
      <c r="F79" s="144"/>
    </row>
    <row r="80" spans="1:6" s="1" customFormat="1" ht="15" customHeight="1" x14ac:dyDescent="0.25">
      <c r="A80" s="161" t="s">
        <v>2076</v>
      </c>
      <c r="B80" s="146" t="s">
        <v>2043</v>
      </c>
      <c r="C80" s="146" t="s">
        <v>2077</v>
      </c>
      <c r="D80" s="146" t="s">
        <v>2078</v>
      </c>
      <c r="E80" s="146" t="s">
        <v>2078</v>
      </c>
      <c r="F80" s="146" t="s">
        <v>78</v>
      </c>
    </row>
    <row r="81" spans="1:7" s="1" customFormat="1" ht="15" customHeight="1" x14ac:dyDescent="0.25">
      <c r="A81" s="164"/>
      <c r="B81" s="146">
        <v>1</v>
      </c>
      <c r="C81" s="146" t="s">
        <v>2077</v>
      </c>
      <c r="D81" s="146" t="s">
        <v>2078</v>
      </c>
      <c r="E81" s="146" t="s">
        <v>2078</v>
      </c>
      <c r="F81" s="146" t="s">
        <v>78</v>
      </c>
    </row>
    <row r="82" spans="1:7" s="1" customFormat="1" ht="15" customHeight="1" x14ac:dyDescent="0.25">
      <c r="A82" s="164"/>
      <c r="B82" s="146">
        <v>2</v>
      </c>
      <c r="C82" s="146" t="s">
        <v>2077</v>
      </c>
      <c r="D82" s="146" t="s">
        <v>2078</v>
      </c>
      <c r="E82" s="146" t="s">
        <v>2078</v>
      </c>
      <c r="F82" s="146" t="s">
        <v>78</v>
      </c>
      <c r="G82" s="143"/>
    </row>
    <row r="83" spans="1:7" s="1" customFormat="1" ht="15" customHeight="1" x14ac:dyDescent="0.25">
      <c r="A83" s="161" t="s">
        <v>2079</v>
      </c>
      <c r="B83" s="146" t="s">
        <v>2043</v>
      </c>
      <c r="C83" s="146" t="s">
        <v>2080</v>
      </c>
      <c r="D83" s="146" t="s">
        <v>2081</v>
      </c>
      <c r="E83" s="146" t="s">
        <v>2081</v>
      </c>
      <c r="F83" s="146" t="s">
        <v>78</v>
      </c>
    </row>
    <row r="84" spans="1:7" s="1" customFormat="1" ht="15" customHeight="1" x14ac:dyDescent="0.25">
      <c r="A84" s="161"/>
      <c r="B84" s="146">
        <v>1</v>
      </c>
      <c r="C84" s="146" t="s">
        <v>2082</v>
      </c>
      <c r="D84" s="146" t="s">
        <v>2083</v>
      </c>
      <c r="E84" s="146" t="s">
        <v>2083</v>
      </c>
      <c r="F84" s="146" t="s">
        <v>78</v>
      </c>
    </row>
    <row r="85" spans="1:7" s="1" customFormat="1" ht="15" customHeight="1" x14ac:dyDescent="0.25">
      <c r="A85" s="161"/>
      <c r="B85" s="146">
        <v>2</v>
      </c>
      <c r="C85" s="146" t="s">
        <v>2084</v>
      </c>
      <c r="D85" s="146" t="s">
        <v>2083</v>
      </c>
      <c r="E85" s="146" t="s">
        <v>2085</v>
      </c>
      <c r="F85" s="146" t="s">
        <v>78</v>
      </c>
    </row>
    <row r="86" spans="1:7" s="1" customFormat="1" ht="15" customHeight="1" x14ac:dyDescent="0.25">
      <c r="A86" s="161" t="s">
        <v>2086</v>
      </c>
      <c r="B86" s="146" t="s">
        <v>2043</v>
      </c>
      <c r="C86" s="146" t="s">
        <v>103</v>
      </c>
      <c r="D86" s="146">
        <v>11.71</v>
      </c>
      <c r="E86" s="146">
        <v>11.71</v>
      </c>
      <c r="F86" s="146" t="s">
        <v>78</v>
      </c>
    </row>
    <row r="87" spans="1:7" ht="15" customHeight="1" x14ac:dyDescent="0.25">
      <c r="A87" s="116"/>
    </row>
  </sheetData>
  <mergeCells count="6">
    <mergeCell ref="A8:F8"/>
    <mergeCell ref="A5:A6"/>
    <mergeCell ref="B5:B6"/>
    <mergeCell ref="C5:C6"/>
    <mergeCell ref="D5:E5"/>
    <mergeCell ref="F5:F6"/>
  </mergeCells>
  <pageMargins left="0.7" right="0.7" top="0.75" bottom="0.75" header="0.3" footer="0.3"/>
  <ignoredErrors>
    <ignoredError sqref="C24:C26 B16:B19 B23:B34 C28:C31 B38:B39 B42 B44 B47:B58 B63 F66 C69:E69 C80:F86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C8AC74-5FEF-4D9A-AC49-7597139041AE}">
  <sheetPr>
    <tabColor rgb="FF0000FF"/>
  </sheetPr>
  <dimension ref="A1:F406"/>
  <sheetViews>
    <sheetView zoomScaleNormal="100" workbookViewId="0"/>
  </sheetViews>
  <sheetFormatPr defaultColWidth="9.140625" defaultRowHeight="15" customHeight="1" x14ac:dyDescent="0.25"/>
  <cols>
    <col min="1" max="1" width="45.7109375" style="29" bestFit="1" customWidth="1"/>
    <col min="2" max="6" width="23.7109375" style="29" customWidth="1"/>
    <col min="7" max="16384" width="9.140625" style="29"/>
  </cols>
  <sheetData>
    <row r="1" spans="1:6" ht="15" customHeight="1" x14ac:dyDescent="0.25">
      <c r="A1" s="15" t="s">
        <v>2977</v>
      </c>
      <c r="B1" s="89"/>
      <c r="C1" s="89"/>
      <c r="D1" s="89"/>
      <c r="E1" s="89"/>
      <c r="F1" s="89"/>
    </row>
    <row r="2" spans="1:6" ht="15" customHeight="1" x14ac:dyDescent="0.25">
      <c r="A2" s="15" t="s">
        <v>832</v>
      </c>
      <c r="B2" s="89"/>
      <c r="C2" s="89"/>
      <c r="D2" s="89"/>
      <c r="E2" s="89"/>
      <c r="F2" s="89"/>
    </row>
    <row r="3" spans="1:6" ht="15" customHeight="1" x14ac:dyDescent="0.25">
      <c r="A3" s="21" t="s">
        <v>831</v>
      </c>
      <c r="B3" s="89"/>
      <c r="C3" s="89"/>
      <c r="D3" s="89"/>
      <c r="E3" s="89"/>
      <c r="F3" s="89"/>
    </row>
    <row r="4" spans="1:6" ht="15" customHeight="1" x14ac:dyDescent="0.25">
      <c r="A4" s="89"/>
      <c r="B4" s="89"/>
      <c r="C4" s="89"/>
      <c r="D4" s="89"/>
      <c r="E4" s="89"/>
      <c r="F4" s="89"/>
    </row>
    <row r="5" spans="1:6" ht="39.950000000000003" customHeight="1" x14ac:dyDescent="0.25">
      <c r="A5" s="137" t="s">
        <v>407</v>
      </c>
      <c r="B5" s="137" t="s">
        <v>408</v>
      </c>
      <c r="C5" s="137" t="s">
        <v>409</v>
      </c>
      <c r="D5" s="137" t="s">
        <v>833</v>
      </c>
      <c r="E5" s="137"/>
      <c r="F5" s="137" t="s">
        <v>410</v>
      </c>
    </row>
    <row r="6" spans="1:6" ht="39.950000000000003" customHeight="1" x14ac:dyDescent="0.25">
      <c r="A6" s="137"/>
      <c r="B6" s="137"/>
      <c r="C6" s="137"/>
      <c r="D6" s="120" t="s">
        <v>834</v>
      </c>
      <c r="E6" s="120" t="s">
        <v>835</v>
      </c>
      <c r="F6" s="137"/>
    </row>
    <row r="8" spans="1:6" ht="15" customHeight="1" x14ac:dyDescent="0.25">
      <c r="A8" s="30" t="s">
        <v>836</v>
      </c>
      <c r="B8" s="31"/>
      <c r="C8" s="32"/>
      <c r="D8" s="31"/>
      <c r="E8" s="31"/>
      <c r="F8" s="31"/>
    </row>
    <row r="9" spans="1:6" ht="15" customHeight="1" x14ac:dyDescent="0.25">
      <c r="A9" s="33" t="s">
        <v>837</v>
      </c>
      <c r="B9" s="31">
        <v>1</v>
      </c>
      <c r="C9" s="32">
        <v>105</v>
      </c>
      <c r="D9" s="34" t="s">
        <v>838</v>
      </c>
      <c r="E9" s="34" t="s">
        <v>838</v>
      </c>
      <c r="F9" s="31" t="s">
        <v>78</v>
      </c>
    </row>
    <row r="10" spans="1:6" ht="15" customHeight="1" x14ac:dyDescent="0.25">
      <c r="A10" s="33"/>
      <c r="B10" s="31">
        <v>2</v>
      </c>
      <c r="C10" s="32">
        <v>122</v>
      </c>
      <c r="D10" s="34" t="s">
        <v>839</v>
      </c>
      <c r="E10" s="34" t="s">
        <v>839</v>
      </c>
      <c r="F10" s="31" t="s">
        <v>78</v>
      </c>
    </row>
    <row r="11" spans="1:6" ht="15" customHeight="1" x14ac:dyDescent="0.25">
      <c r="A11" s="33" t="s">
        <v>840</v>
      </c>
      <c r="B11" s="31">
        <v>1</v>
      </c>
      <c r="C11" s="32">
        <v>111</v>
      </c>
      <c r="D11" s="34">
        <v>1000</v>
      </c>
      <c r="E11" s="34">
        <v>1000</v>
      </c>
      <c r="F11" s="31" t="s">
        <v>78</v>
      </c>
    </row>
    <row r="12" spans="1:6" ht="15" customHeight="1" x14ac:dyDescent="0.25">
      <c r="A12" s="33"/>
      <c r="B12" s="31">
        <v>2</v>
      </c>
      <c r="C12" s="32">
        <v>93</v>
      </c>
      <c r="D12" s="31">
        <v>700</v>
      </c>
      <c r="E12" s="31">
        <v>700</v>
      </c>
      <c r="F12" s="31" t="s">
        <v>78</v>
      </c>
    </row>
    <row r="13" spans="1:6" ht="15" customHeight="1" x14ac:dyDescent="0.25">
      <c r="A13" s="33" t="s">
        <v>841</v>
      </c>
      <c r="B13" s="31">
        <v>1</v>
      </c>
      <c r="C13" s="32">
        <v>111</v>
      </c>
      <c r="D13" s="34">
        <v>1500</v>
      </c>
      <c r="E13" s="34">
        <v>1500</v>
      </c>
      <c r="F13" s="31" t="s">
        <v>78</v>
      </c>
    </row>
    <row r="14" spans="1:6" ht="15" customHeight="1" x14ac:dyDescent="0.25">
      <c r="A14" s="33" t="s">
        <v>842</v>
      </c>
      <c r="B14" s="31">
        <v>1</v>
      </c>
      <c r="C14" s="32">
        <v>117</v>
      </c>
      <c r="D14" s="34">
        <v>1500</v>
      </c>
      <c r="E14" s="34">
        <v>1500</v>
      </c>
      <c r="F14" s="31" t="s">
        <v>78</v>
      </c>
    </row>
    <row r="15" spans="1:6" ht="15" customHeight="1" x14ac:dyDescent="0.25">
      <c r="A15" s="33"/>
      <c r="B15" s="31">
        <v>2</v>
      </c>
      <c r="C15" s="32">
        <v>105</v>
      </c>
      <c r="D15" s="34">
        <v>800</v>
      </c>
      <c r="E15" s="34">
        <v>800</v>
      </c>
      <c r="F15" s="31" t="s">
        <v>78</v>
      </c>
    </row>
    <row r="16" spans="1:6" ht="15" customHeight="1" x14ac:dyDescent="0.25">
      <c r="A16" s="33" t="s">
        <v>843</v>
      </c>
      <c r="B16" s="31">
        <v>1</v>
      </c>
      <c r="C16" s="32">
        <v>111</v>
      </c>
      <c r="D16" s="34" t="s">
        <v>844</v>
      </c>
      <c r="E16" s="34" t="s">
        <v>844</v>
      </c>
      <c r="F16" s="31" t="s">
        <v>78</v>
      </c>
    </row>
    <row r="17" spans="1:6" ht="15" customHeight="1" x14ac:dyDescent="0.25">
      <c r="A17" s="33" t="s">
        <v>845</v>
      </c>
      <c r="B17" s="31">
        <v>1</v>
      </c>
      <c r="C17" s="32">
        <v>111</v>
      </c>
      <c r="D17" s="34" t="s">
        <v>846</v>
      </c>
      <c r="E17" s="34" t="s">
        <v>846</v>
      </c>
      <c r="F17" s="31" t="s">
        <v>78</v>
      </c>
    </row>
    <row r="18" spans="1:6" ht="15" customHeight="1" x14ac:dyDescent="0.25">
      <c r="A18" s="33" t="s">
        <v>847</v>
      </c>
      <c r="B18" s="31">
        <v>1</v>
      </c>
      <c r="C18" s="32" t="s">
        <v>848</v>
      </c>
      <c r="D18" s="34" t="s">
        <v>849</v>
      </c>
      <c r="E18" s="34" t="s">
        <v>849</v>
      </c>
      <c r="F18" s="31" t="s">
        <v>78</v>
      </c>
    </row>
    <row r="19" spans="1:6" ht="15" customHeight="1" x14ac:dyDescent="0.25">
      <c r="A19" s="33" t="s">
        <v>850</v>
      </c>
      <c r="B19" s="31">
        <v>1</v>
      </c>
      <c r="C19" s="32" t="s">
        <v>851</v>
      </c>
      <c r="D19" s="34" t="s">
        <v>852</v>
      </c>
      <c r="E19" s="34" t="s">
        <v>852</v>
      </c>
      <c r="F19" s="31" t="s">
        <v>78</v>
      </c>
    </row>
    <row r="20" spans="1:6" ht="15" customHeight="1" x14ac:dyDescent="0.25">
      <c r="A20" s="40"/>
      <c r="B20" s="31">
        <v>2</v>
      </c>
      <c r="C20" s="32" t="s">
        <v>853</v>
      </c>
      <c r="D20" s="34" t="s">
        <v>854</v>
      </c>
      <c r="E20" s="34" t="s">
        <v>854</v>
      </c>
      <c r="F20" s="31" t="s">
        <v>78</v>
      </c>
    </row>
    <row r="21" spans="1:6" ht="15" customHeight="1" x14ac:dyDescent="0.25">
      <c r="D21" s="35"/>
      <c r="E21" s="35"/>
    </row>
    <row r="22" spans="1:6" ht="15" customHeight="1" x14ac:dyDescent="0.25">
      <c r="A22" s="30" t="s">
        <v>855</v>
      </c>
      <c r="C22" s="36"/>
      <c r="D22" s="35"/>
      <c r="E22" s="35"/>
    </row>
    <row r="23" spans="1:6" ht="15" customHeight="1" x14ac:dyDescent="0.25">
      <c r="A23" s="33" t="s">
        <v>856</v>
      </c>
      <c r="B23" s="31">
        <v>1</v>
      </c>
      <c r="C23" s="37" t="s">
        <v>857</v>
      </c>
      <c r="D23" s="34" t="s">
        <v>858</v>
      </c>
      <c r="E23" s="34" t="s">
        <v>858</v>
      </c>
      <c r="F23" s="38" t="s">
        <v>78</v>
      </c>
    </row>
    <row r="24" spans="1:6" ht="15" customHeight="1" x14ac:dyDescent="0.25">
      <c r="A24" s="33"/>
      <c r="B24" s="31">
        <v>2</v>
      </c>
      <c r="C24" s="37">
        <v>111</v>
      </c>
      <c r="D24" s="34">
        <v>700</v>
      </c>
      <c r="E24" s="34">
        <v>700</v>
      </c>
      <c r="F24" s="31" t="s">
        <v>78</v>
      </c>
    </row>
    <row r="25" spans="1:6" ht="15" customHeight="1" x14ac:dyDescent="0.25">
      <c r="A25" s="33" t="s">
        <v>859</v>
      </c>
      <c r="B25" s="31">
        <v>1</v>
      </c>
      <c r="C25" s="37" t="s">
        <v>860</v>
      </c>
      <c r="D25" s="34">
        <v>1000</v>
      </c>
      <c r="E25" s="34">
        <v>1000</v>
      </c>
      <c r="F25" s="31" t="s">
        <v>78</v>
      </c>
    </row>
    <row r="26" spans="1:6" ht="15" customHeight="1" x14ac:dyDescent="0.25">
      <c r="A26" s="33" t="s">
        <v>861</v>
      </c>
      <c r="B26" s="31">
        <v>1</v>
      </c>
      <c r="C26" s="37">
        <v>111</v>
      </c>
      <c r="D26" s="34">
        <v>1650</v>
      </c>
      <c r="E26" s="34">
        <v>1650</v>
      </c>
      <c r="F26" s="38" t="s">
        <v>78</v>
      </c>
    </row>
    <row r="27" spans="1:6" ht="15" customHeight="1" x14ac:dyDescent="0.25">
      <c r="B27" s="31"/>
      <c r="C27" s="32"/>
      <c r="D27" s="34"/>
      <c r="E27" s="34"/>
      <c r="F27" s="31"/>
    </row>
    <row r="28" spans="1:6" ht="15" customHeight="1" x14ac:dyDescent="0.25">
      <c r="A28" s="30" t="s">
        <v>862</v>
      </c>
      <c r="D28" s="35"/>
      <c r="E28" s="35"/>
    </row>
    <row r="29" spans="1:6" ht="15" customHeight="1" x14ac:dyDescent="0.25">
      <c r="A29" s="33" t="s">
        <v>863</v>
      </c>
      <c r="B29" s="31">
        <v>1</v>
      </c>
      <c r="C29" s="31">
        <v>112</v>
      </c>
      <c r="D29" s="34" t="s">
        <v>864</v>
      </c>
      <c r="E29" s="34" t="s">
        <v>864</v>
      </c>
      <c r="F29" s="31" t="s">
        <v>78</v>
      </c>
    </row>
    <row r="30" spans="1:6" ht="15" customHeight="1" x14ac:dyDescent="0.25">
      <c r="A30" s="33" t="s">
        <v>865</v>
      </c>
      <c r="B30" s="31">
        <v>1</v>
      </c>
      <c r="C30" s="31">
        <v>93</v>
      </c>
      <c r="D30" s="34">
        <v>1500</v>
      </c>
      <c r="E30" s="34">
        <v>1500</v>
      </c>
      <c r="F30" s="31" t="s">
        <v>78</v>
      </c>
    </row>
    <row r="31" spans="1:6" ht="15" customHeight="1" x14ac:dyDescent="0.25">
      <c r="A31" s="33" t="s">
        <v>866</v>
      </c>
      <c r="B31" s="31">
        <v>1</v>
      </c>
      <c r="C31" s="31">
        <v>90</v>
      </c>
      <c r="D31" s="34">
        <v>1380</v>
      </c>
      <c r="E31" s="34">
        <v>1380</v>
      </c>
      <c r="F31" s="31" t="s">
        <v>78</v>
      </c>
    </row>
    <row r="32" spans="1:6" ht="15" customHeight="1" x14ac:dyDescent="0.25">
      <c r="B32" s="31"/>
      <c r="C32" s="31"/>
      <c r="D32" s="34"/>
      <c r="E32" s="34"/>
      <c r="F32" s="31"/>
    </row>
    <row r="33" spans="1:6" ht="15" customHeight="1" x14ac:dyDescent="0.25">
      <c r="A33" s="30" t="s">
        <v>867</v>
      </c>
      <c r="D33" s="35"/>
      <c r="E33" s="35"/>
    </row>
    <row r="34" spans="1:6" ht="15" customHeight="1" x14ac:dyDescent="0.25">
      <c r="A34" s="33" t="s">
        <v>868</v>
      </c>
      <c r="B34" s="31">
        <v>1</v>
      </c>
      <c r="C34" s="31">
        <v>138</v>
      </c>
      <c r="D34" s="34" t="s">
        <v>869</v>
      </c>
      <c r="E34" s="34" t="s">
        <v>869</v>
      </c>
      <c r="F34" s="31" t="s">
        <v>78</v>
      </c>
    </row>
    <row r="35" spans="1:6" ht="15" customHeight="1" x14ac:dyDescent="0.25">
      <c r="A35" s="33"/>
      <c r="B35" s="31">
        <v>2</v>
      </c>
      <c r="C35" s="31" t="s">
        <v>870</v>
      </c>
      <c r="D35" s="34" t="s">
        <v>871</v>
      </c>
      <c r="E35" s="34" t="s">
        <v>871</v>
      </c>
      <c r="F35" s="31" t="s">
        <v>78</v>
      </c>
    </row>
    <row r="36" spans="1:6" ht="15" customHeight="1" x14ac:dyDescent="0.25">
      <c r="A36" s="33"/>
      <c r="B36" s="31">
        <v>3</v>
      </c>
      <c r="C36" s="31">
        <v>138</v>
      </c>
      <c r="D36" s="34">
        <v>4400</v>
      </c>
      <c r="E36" s="34">
        <v>4400</v>
      </c>
      <c r="F36" s="31" t="s">
        <v>78</v>
      </c>
    </row>
    <row r="37" spans="1:6" ht="15" customHeight="1" x14ac:dyDescent="0.25">
      <c r="A37" s="33"/>
      <c r="B37" s="31">
        <v>4</v>
      </c>
      <c r="C37" s="31">
        <v>141</v>
      </c>
      <c r="D37" s="34">
        <v>2500</v>
      </c>
      <c r="E37" s="34">
        <v>2500</v>
      </c>
      <c r="F37" s="31" t="s">
        <v>78</v>
      </c>
    </row>
    <row r="38" spans="1:6" ht="15" customHeight="1" x14ac:dyDescent="0.25">
      <c r="A38" s="33"/>
      <c r="B38" s="31">
        <v>5</v>
      </c>
      <c r="C38" s="31" t="s">
        <v>870</v>
      </c>
      <c r="D38" s="34" t="s">
        <v>872</v>
      </c>
      <c r="E38" s="34" t="s">
        <v>872</v>
      </c>
      <c r="F38" s="31" t="s">
        <v>78</v>
      </c>
    </row>
    <row r="39" spans="1:6" ht="15" customHeight="1" x14ac:dyDescent="0.25">
      <c r="A39" s="33"/>
      <c r="B39" s="31">
        <v>6</v>
      </c>
      <c r="C39" s="31">
        <v>141</v>
      </c>
      <c r="D39" s="34">
        <v>2700</v>
      </c>
      <c r="E39" s="34">
        <v>2700</v>
      </c>
      <c r="F39" s="31" t="s">
        <v>78</v>
      </c>
    </row>
    <row r="40" spans="1:6" ht="15" customHeight="1" x14ac:dyDescent="0.25">
      <c r="A40" s="33" t="s">
        <v>873</v>
      </c>
      <c r="B40" s="31">
        <v>1</v>
      </c>
      <c r="C40" s="31" t="s">
        <v>874</v>
      </c>
      <c r="D40" s="34" t="s">
        <v>875</v>
      </c>
      <c r="E40" s="34" t="s">
        <v>875</v>
      </c>
      <c r="F40" s="31" t="s">
        <v>78</v>
      </c>
    </row>
    <row r="41" spans="1:6" ht="15" customHeight="1" x14ac:dyDescent="0.25">
      <c r="A41" s="33"/>
      <c r="B41" s="31">
        <v>3</v>
      </c>
      <c r="C41" s="31">
        <v>142</v>
      </c>
      <c r="D41" s="34">
        <v>4000</v>
      </c>
      <c r="E41" s="34">
        <v>4000</v>
      </c>
      <c r="F41" s="31" t="s">
        <v>78</v>
      </c>
    </row>
    <row r="42" spans="1:6" ht="15" customHeight="1" x14ac:dyDescent="0.25">
      <c r="A42" s="33"/>
      <c r="B42" s="31">
        <v>4</v>
      </c>
      <c r="C42" s="31" t="s">
        <v>876</v>
      </c>
      <c r="D42" s="34" t="s">
        <v>877</v>
      </c>
      <c r="E42" s="34" t="s">
        <v>877</v>
      </c>
      <c r="F42" s="31" t="s">
        <v>78</v>
      </c>
    </row>
    <row r="43" spans="1:6" ht="15" customHeight="1" x14ac:dyDescent="0.25">
      <c r="A43" s="33"/>
      <c r="B43" s="31">
        <v>5</v>
      </c>
      <c r="C43" s="31" t="s">
        <v>876</v>
      </c>
      <c r="D43" s="34" t="s">
        <v>878</v>
      </c>
      <c r="E43" s="34" t="s">
        <v>878</v>
      </c>
      <c r="F43" s="31" t="s">
        <v>78</v>
      </c>
    </row>
    <row r="44" spans="1:6" ht="15" customHeight="1" x14ac:dyDescent="0.25">
      <c r="A44" s="33"/>
      <c r="B44" s="31">
        <v>6</v>
      </c>
      <c r="C44" s="31" t="s">
        <v>879</v>
      </c>
      <c r="D44" s="34" t="s">
        <v>880</v>
      </c>
      <c r="E44" s="34" t="s">
        <v>880</v>
      </c>
      <c r="F44" s="31" t="s">
        <v>78</v>
      </c>
    </row>
    <row r="45" spans="1:6" ht="15" customHeight="1" x14ac:dyDescent="0.25">
      <c r="A45" s="33"/>
      <c r="B45" s="31">
        <v>7</v>
      </c>
      <c r="C45" s="32" t="s">
        <v>881</v>
      </c>
      <c r="D45" s="34" t="s">
        <v>882</v>
      </c>
      <c r="E45" s="34" t="s">
        <v>882</v>
      </c>
      <c r="F45" s="31" t="s">
        <v>78</v>
      </c>
    </row>
    <row r="46" spans="1:6" ht="15" customHeight="1" x14ac:dyDescent="0.25">
      <c r="A46" s="33"/>
      <c r="B46" s="31">
        <v>8</v>
      </c>
      <c r="C46" s="32">
        <v>142</v>
      </c>
      <c r="D46" s="34">
        <v>2300</v>
      </c>
      <c r="E46" s="34">
        <v>2300</v>
      </c>
      <c r="F46" s="31" t="s">
        <v>78</v>
      </c>
    </row>
    <row r="47" spans="1:6" ht="15" customHeight="1" x14ac:dyDescent="0.25">
      <c r="A47" s="33" t="s">
        <v>883</v>
      </c>
      <c r="B47" s="31">
        <v>1</v>
      </c>
      <c r="C47" s="34">
        <v>118</v>
      </c>
      <c r="D47" s="34">
        <v>1000</v>
      </c>
      <c r="E47" s="34">
        <v>1000</v>
      </c>
      <c r="F47" s="31" t="s">
        <v>78</v>
      </c>
    </row>
    <row r="48" spans="1:6" ht="15" customHeight="1" x14ac:dyDescent="0.25">
      <c r="A48" s="33"/>
      <c r="B48" s="31">
        <v>2</v>
      </c>
      <c r="C48" s="34">
        <v>118</v>
      </c>
      <c r="D48" s="34">
        <v>1000</v>
      </c>
      <c r="E48" s="34">
        <v>1000</v>
      </c>
      <c r="F48" s="31" t="s">
        <v>78</v>
      </c>
    </row>
    <row r="49" spans="1:6" ht="15" customHeight="1" x14ac:dyDescent="0.25">
      <c r="A49" s="33" t="s">
        <v>884</v>
      </c>
      <c r="B49" s="31">
        <v>1</v>
      </c>
      <c r="C49" s="31" t="s">
        <v>885</v>
      </c>
      <c r="D49" s="34" t="s">
        <v>886</v>
      </c>
      <c r="E49" s="34" t="s">
        <v>886</v>
      </c>
      <c r="F49" s="31" t="s">
        <v>78</v>
      </c>
    </row>
    <row r="50" spans="1:6" ht="15" customHeight="1" x14ac:dyDescent="0.25">
      <c r="A50" s="33" t="s">
        <v>887</v>
      </c>
      <c r="B50" s="31">
        <v>1</v>
      </c>
      <c r="C50" s="31" t="s">
        <v>888</v>
      </c>
      <c r="D50" s="34" t="s">
        <v>889</v>
      </c>
      <c r="E50" s="34" t="s">
        <v>889</v>
      </c>
      <c r="F50" s="31" t="s">
        <v>78</v>
      </c>
    </row>
    <row r="51" spans="1:6" ht="15" customHeight="1" x14ac:dyDescent="0.25">
      <c r="A51" s="33"/>
      <c r="B51" s="31">
        <v>2</v>
      </c>
      <c r="C51" s="31" t="s">
        <v>890</v>
      </c>
      <c r="D51" s="34" t="s">
        <v>891</v>
      </c>
      <c r="E51" s="34" t="s">
        <v>891</v>
      </c>
      <c r="F51" s="31" t="s">
        <v>78</v>
      </c>
    </row>
    <row r="52" spans="1:6" ht="15" customHeight="1" x14ac:dyDescent="0.25">
      <c r="A52" s="33" t="s">
        <v>892</v>
      </c>
      <c r="B52" s="31">
        <v>1</v>
      </c>
      <c r="C52" s="31" t="s">
        <v>893</v>
      </c>
      <c r="D52" s="34" t="s">
        <v>894</v>
      </c>
      <c r="E52" s="34" t="s">
        <v>894</v>
      </c>
      <c r="F52" s="31" t="s">
        <v>78</v>
      </c>
    </row>
    <row r="53" spans="1:6" ht="15" customHeight="1" x14ac:dyDescent="0.25">
      <c r="A53" s="33" t="s">
        <v>895</v>
      </c>
      <c r="B53" s="31">
        <v>1</v>
      </c>
      <c r="C53" s="32">
        <v>111.48</v>
      </c>
      <c r="D53" s="34" t="s">
        <v>896</v>
      </c>
      <c r="E53" s="34" t="s">
        <v>896</v>
      </c>
      <c r="F53" s="31" t="s">
        <v>78</v>
      </c>
    </row>
    <row r="54" spans="1:6" ht="15" customHeight="1" x14ac:dyDescent="0.25">
      <c r="A54" s="33"/>
      <c r="B54" s="31">
        <v>2</v>
      </c>
      <c r="C54" s="32">
        <v>111</v>
      </c>
      <c r="D54" s="34" t="s">
        <v>897</v>
      </c>
      <c r="E54" s="34" t="s">
        <v>897</v>
      </c>
      <c r="F54" s="31" t="s">
        <v>78</v>
      </c>
    </row>
    <row r="55" spans="1:6" ht="15" customHeight="1" x14ac:dyDescent="0.25">
      <c r="A55" s="33"/>
      <c r="B55" s="31">
        <v>3</v>
      </c>
      <c r="C55" s="32">
        <v>111</v>
      </c>
      <c r="D55" s="34">
        <v>1500</v>
      </c>
      <c r="E55" s="34">
        <v>1500</v>
      </c>
      <c r="F55" s="31" t="s">
        <v>78</v>
      </c>
    </row>
    <row r="56" spans="1:6" ht="15" customHeight="1" x14ac:dyDescent="0.25">
      <c r="A56" s="33" t="s">
        <v>898</v>
      </c>
      <c r="B56" s="31">
        <v>3</v>
      </c>
      <c r="C56" s="32">
        <v>122</v>
      </c>
      <c r="D56" s="34">
        <v>1600</v>
      </c>
      <c r="E56" s="34">
        <v>1600</v>
      </c>
      <c r="F56" s="31" t="s">
        <v>78</v>
      </c>
    </row>
    <row r="57" spans="1:6" ht="15" customHeight="1" x14ac:dyDescent="0.25">
      <c r="A57" s="33" t="s">
        <v>899</v>
      </c>
      <c r="B57" s="31">
        <v>2</v>
      </c>
      <c r="C57" s="32">
        <v>119</v>
      </c>
      <c r="D57" s="34">
        <v>1000</v>
      </c>
      <c r="E57" s="34">
        <v>1000</v>
      </c>
      <c r="F57" s="31" t="s">
        <v>78</v>
      </c>
    </row>
    <row r="58" spans="1:6" ht="15" customHeight="1" x14ac:dyDescent="0.25">
      <c r="A58" s="33" t="s">
        <v>651</v>
      </c>
      <c r="B58" s="31">
        <v>1</v>
      </c>
      <c r="C58" s="32" t="s">
        <v>900</v>
      </c>
      <c r="D58" s="34" t="s">
        <v>901</v>
      </c>
      <c r="E58" s="34" t="s">
        <v>901</v>
      </c>
      <c r="F58" s="31" t="s">
        <v>78</v>
      </c>
    </row>
    <row r="59" spans="1:6" ht="15" customHeight="1" x14ac:dyDescent="0.25">
      <c r="A59" s="33"/>
      <c r="B59" s="31">
        <v>2</v>
      </c>
      <c r="C59" s="32" t="s">
        <v>902</v>
      </c>
      <c r="D59" s="34" t="s">
        <v>903</v>
      </c>
      <c r="E59" s="34" t="s">
        <v>903</v>
      </c>
      <c r="F59" s="31" t="s">
        <v>78</v>
      </c>
    </row>
    <row r="60" spans="1:6" ht="15" customHeight="1" x14ac:dyDescent="0.25">
      <c r="A60" s="33"/>
      <c r="B60" s="31">
        <v>3</v>
      </c>
      <c r="C60" s="39" t="s">
        <v>904</v>
      </c>
      <c r="D60" s="34" t="s">
        <v>905</v>
      </c>
      <c r="E60" s="34" t="s">
        <v>905</v>
      </c>
      <c r="F60" s="31" t="s">
        <v>78</v>
      </c>
    </row>
    <row r="61" spans="1:6" ht="15" customHeight="1" x14ac:dyDescent="0.25">
      <c r="A61" s="33"/>
      <c r="B61" s="31"/>
      <c r="C61" s="31">
        <v>180</v>
      </c>
      <c r="D61" s="34">
        <v>2300</v>
      </c>
      <c r="E61" s="34">
        <v>2300</v>
      </c>
      <c r="F61" s="31" t="s">
        <v>78</v>
      </c>
    </row>
    <row r="62" spans="1:6" ht="15" customHeight="1" x14ac:dyDescent="0.25">
      <c r="A62" s="33" t="s">
        <v>906</v>
      </c>
      <c r="B62" s="31">
        <v>1</v>
      </c>
      <c r="C62" s="32" t="s">
        <v>907</v>
      </c>
      <c r="D62" s="34" t="s">
        <v>908</v>
      </c>
      <c r="E62" s="34" t="s">
        <v>908</v>
      </c>
      <c r="F62" s="31" t="s">
        <v>78</v>
      </c>
    </row>
    <row r="63" spans="1:6" ht="15" customHeight="1" x14ac:dyDescent="0.25">
      <c r="A63" s="33"/>
      <c r="B63" s="31">
        <v>2</v>
      </c>
      <c r="C63" s="32">
        <v>123</v>
      </c>
      <c r="D63" s="34">
        <v>1250</v>
      </c>
      <c r="E63" s="34">
        <v>1250</v>
      </c>
      <c r="F63" s="31" t="s">
        <v>78</v>
      </c>
    </row>
    <row r="64" spans="1:6" ht="15" customHeight="1" x14ac:dyDescent="0.25">
      <c r="A64" s="33"/>
      <c r="B64" s="31">
        <v>3</v>
      </c>
      <c r="C64" s="32">
        <v>123</v>
      </c>
      <c r="D64" s="34">
        <v>800</v>
      </c>
      <c r="E64" s="34">
        <v>800</v>
      </c>
      <c r="F64" s="31" t="s">
        <v>78</v>
      </c>
    </row>
    <row r="65" spans="1:6" ht="15" customHeight="1" x14ac:dyDescent="0.25">
      <c r="A65" s="33" t="s">
        <v>909</v>
      </c>
      <c r="B65" s="31">
        <v>1</v>
      </c>
      <c r="C65" s="32">
        <v>126</v>
      </c>
      <c r="D65" s="34">
        <v>2500</v>
      </c>
      <c r="E65" s="34">
        <v>2500</v>
      </c>
      <c r="F65" s="31" t="s">
        <v>78</v>
      </c>
    </row>
    <row r="66" spans="1:6" ht="15" customHeight="1" x14ac:dyDescent="0.25">
      <c r="A66" s="33" t="s">
        <v>910</v>
      </c>
      <c r="B66" s="31">
        <v>1</v>
      </c>
      <c r="C66" s="32" t="s">
        <v>911</v>
      </c>
      <c r="D66" s="34" t="s">
        <v>912</v>
      </c>
      <c r="E66" s="34" t="s">
        <v>912</v>
      </c>
      <c r="F66" s="31" t="s">
        <v>78</v>
      </c>
    </row>
    <row r="67" spans="1:6" ht="15" customHeight="1" x14ac:dyDescent="0.25">
      <c r="A67" s="33"/>
      <c r="B67" s="31">
        <v>2</v>
      </c>
      <c r="C67" s="32" t="s">
        <v>913</v>
      </c>
      <c r="D67" s="34" t="s">
        <v>914</v>
      </c>
      <c r="E67" s="34" t="s">
        <v>914</v>
      </c>
      <c r="F67" s="31" t="s">
        <v>78</v>
      </c>
    </row>
    <row r="68" spans="1:6" ht="15" customHeight="1" x14ac:dyDescent="0.25">
      <c r="A68" s="33"/>
      <c r="B68" s="31">
        <v>3</v>
      </c>
      <c r="C68" s="32" t="s">
        <v>915</v>
      </c>
      <c r="D68" s="34">
        <v>1000</v>
      </c>
      <c r="E68" s="34">
        <v>1000</v>
      </c>
      <c r="F68" s="31" t="s">
        <v>78</v>
      </c>
    </row>
    <row r="69" spans="1:6" ht="15" customHeight="1" x14ac:dyDescent="0.25">
      <c r="A69" s="33" t="s">
        <v>916</v>
      </c>
      <c r="B69" s="31">
        <v>1</v>
      </c>
      <c r="C69" s="32" t="s">
        <v>917</v>
      </c>
      <c r="D69" s="34" t="s">
        <v>918</v>
      </c>
      <c r="E69" s="34" t="s">
        <v>918</v>
      </c>
      <c r="F69" s="31" t="s">
        <v>78</v>
      </c>
    </row>
    <row r="70" spans="1:6" ht="15" customHeight="1" x14ac:dyDescent="0.25">
      <c r="A70" s="33" t="s">
        <v>919</v>
      </c>
      <c r="B70" s="31">
        <v>1</v>
      </c>
      <c r="C70" s="31">
        <v>111</v>
      </c>
      <c r="D70" s="34" t="s">
        <v>920</v>
      </c>
      <c r="E70" s="34" t="s">
        <v>920</v>
      </c>
      <c r="F70" s="31" t="s">
        <v>78</v>
      </c>
    </row>
    <row r="71" spans="1:6" ht="15" customHeight="1" x14ac:dyDescent="0.25">
      <c r="A71" s="33" t="s">
        <v>921</v>
      </c>
      <c r="B71" s="31">
        <v>1</v>
      </c>
      <c r="C71" s="32" t="s">
        <v>922</v>
      </c>
      <c r="D71" s="34" t="s">
        <v>923</v>
      </c>
      <c r="E71" s="34" t="s">
        <v>923</v>
      </c>
      <c r="F71" s="31" t="s">
        <v>78</v>
      </c>
    </row>
    <row r="72" spans="1:6" ht="15" customHeight="1" x14ac:dyDescent="0.25">
      <c r="A72" s="33"/>
      <c r="B72" s="31">
        <v>2</v>
      </c>
      <c r="C72" s="32" t="s">
        <v>924</v>
      </c>
      <c r="D72" s="34" t="s">
        <v>925</v>
      </c>
      <c r="E72" s="34" t="s">
        <v>925</v>
      </c>
      <c r="F72" s="31" t="s">
        <v>78</v>
      </c>
    </row>
    <row r="73" spans="1:6" ht="15" customHeight="1" x14ac:dyDescent="0.25">
      <c r="A73" s="33" t="s">
        <v>926</v>
      </c>
      <c r="B73" s="31">
        <v>2</v>
      </c>
      <c r="C73" s="32">
        <v>125</v>
      </c>
      <c r="D73" s="34">
        <v>1250</v>
      </c>
      <c r="E73" s="34">
        <v>1250</v>
      </c>
      <c r="F73" s="31" t="s">
        <v>78</v>
      </c>
    </row>
    <row r="74" spans="1:6" ht="15" customHeight="1" x14ac:dyDescent="0.25">
      <c r="A74" s="33" t="s">
        <v>927</v>
      </c>
      <c r="B74" s="31">
        <v>1</v>
      </c>
      <c r="C74" s="32">
        <v>139</v>
      </c>
      <c r="D74" s="34">
        <v>1760</v>
      </c>
      <c r="E74" s="34">
        <v>1760</v>
      </c>
      <c r="F74" s="31" t="s">
        <v>78</v>
      </c>
    </row>
    <row r="75" spans="1:6" ht="15" customHeight="1" x14ac:dyDescent="0.25">
      <c r="A75" s="33" t="s">
        <v>928</v>
      </c>
      <c r="B75" s="31">
        <v>1</v>
      </c>
      <c r="C75" s="32" t="s">
        <v>888</v>
      </c>
      <c r="D75" s="34" t="s">
        <v>929</v>
      </c>
      <c r="E75" s="34" t="s">
        <v>929</v>
      </c>
      <c r="F75" s="31" t="s">
        <v>78</v>
      </c>
    </row>
    <row r="76" spans="1:6" ht="15" customHeight="1" x14ac:dyDescent="0.25">
      <c r="A76" s="33"/>
      <c r="B76" s="31">
        <v>2</v>
      </c>
      <c r="C76" s="32" t="s">
        <v>930</v>
      </c>
      <c r="D76" s="34" t="s">
        <v>931</v>
      </c>
      <c r="E76" s="34" t="s">
        <v>931</v>
      </c>
      <c r="F76" s="31" t="s">
        <v>78</v>
      </c>
    </row>
    <row r="77" spans="1:6" ht="15" customHeight="1" x14ac:dyDescent="0.25">
      <c r="A77" s="33"/>
      <c r="B77" s="31">
        <v>3</v>
      </c>
      <c r="C77" s="32">
        <v>140</v>
      </c>
      <c r="D77" s="34" t="s">
        <v>932</v>
      </c>
      <c r="E77" s="34" t="s">
        <v>932</v>
      </c>
      <c r="F77" s="31" t="s">
        <v>78</v>
      </c>
    </row>
    <row r="78" spans="1:6" ht="15" customHeight="1" x14ac:dyDescent="0.25">
      <c r="A78" s="33"/>
      <c r="B78" s="31">
        <v>4</v>
      </c>
      <c r="C78" s="32">
        <v>139</v>
      </c>
      <c r="D78" s="34">
        <v>1400</v>
      </c>
      <c r="E78" s="34">
        <v>1400</v>
      </c>
      <c r="F78" s="31" t="s">
        <v>78</v>
      </c>
    </row>
    <row r="79" spans="1:6" ht="15" customHeight="1" x14ac:dyDescent="0.25">
      <c r="A79" s="33" t="s">
        <v>933</v>
      </c>
      <c r="B79" s="31">
        <v>3</v>
      </c>
      <c r="C79" s="32">
        <v>55</v>
      </c>
      <c r="D79" s="34">
        <v>1358.15</v>
      </c>
      <c r="E79" s="34">
        <v>1358.15</v>
      </c>
      <c r="F79" s="31" t="s">
        <v>78</v>
      </c>
    </row>
    <row r="80" spans="1:6" ht="15" customHeight="1" x14ac:dyDescent="0.25">
      <c r="A80" s="33" t="s">
        <v>934</v>
      </c>
      <c r="B80" s="31">
        <v>1</v>
      </c>
      <c r="C80" s="32">
        <v>139</v>
      </c>
      <c r="D80" s="34">
        <v>2000</v>
      </c>
      <c r="E80" s="34">
        <v>2000</v>
      </c>
      <c r="F80" s="31" t="s">
        <v>78</v>
      </c>
    </row>
    <row r="81" spans="1:6" ht="15" customHeight="1" x14ac:dyDescent="0.25">
      <c r="A81" s="33"/>
      <c r="B81" s="31">
        <v>2</v>
      </c>
      <c r="C81" s="32">
        <v>139</v>
      </c>
      <c r="D81" s="34">
        <v>1300</v>
      </c>
      <c r="E81" s="34">
        <v>1300</v>
      </c>
      <c r="F81" s="31" t="s">
        <v>78</v>
      </c>
    </row>
    <row r="82" spans="1:6" ht="15" customHeight="1" x14ac:dyDescent="0.25">
      <c r="A82" s="33"/>
      <c r="B82" s="31">
        <v>3</v>
      </c>
      <c r="C82" s="32">
        <v>111.4</v>
      </c>
      <c r="D82" s="34">
        <v>1200</v>
      </c>
      <c r="E82" s="34">
        <v>1200</v>
      </c>
      <c r="F82" s="31" t="s">
        <v>78</v>
      </c>
    </row>
    <row r="83" spans="1:6" ht="15" customHeight="1" x14ac:dyDescent="0.25">
      <c r="A83" s="33" t="s">
        <v>935</v>
      </c>
      <c r="B83" s="31">
        <v>1</v>
      </c>
      <c r="C83" s="32">
        <v>104.51</v>
      </c>
      <c r="D83" s="34">
        <v>2000</v>
      </c>
      <c r="E83" s="34">
        <v>2000</v>
      </c>
      <c r="F83" s="31" t="s">
        <v>78</v>
      </c>
    </row>
    <row r="84" spans="1:6" ht="15" customHeight="1" x14ac:dyDescent="0.25">
      <c r="A84" s="33" t="s">
        <v>936</v>
      </c>
      <c r="B84" s="31">
        <v>1</v>
      </c>
      <c r="C84" s="31" t="s">
        <v>937</v>
      </c>
      <c r="D84" s="34" t="s">
        <v>914</v>
      </c>
      <c r="E84" s="34" t="s">
        <v>914</v>
      </c>
      <c r="F84" s="31" t="s">
        <v>78</v>
      </c>
    </row>
    <row r="85" spans="1:6" ht="15" customHeight="1" x14ac:dyDescent="0.25">
      <c r="A85" s="33"/>
      <c r="B85" s="31">
        <v>1</v>
      </c>
      <c r="C85" s="31" t="s">
        <v>938</v>
      </c>
      <c r="D85" s="34" t="s">
        <v>939</v>
      </c>
      <c r="E85" s="34" t="s">
        <v>939</v>
      </c>
      <c r="F85" s="31" t="s">
        <v>78</v>
      </c>
    </row>
    <row r="86" spans="1:6" ht="15" customHeight="1" x14ac:dyDescent="0.25">
      <c r="A86" s="33"/>
      <c r="B86" s="31">
        <v>2</v>
      </c>
      <c r="C86" s="31" t="s">
        <v>940</v>
      </c>
      <c r="D86" s="34" t="s">
        <v>941</v>
      </c>
      <c r="E86" s="34" t="s">
        <v>941</v>
      </c>
      <c r="F86" s="31" t="s">
        <v>78</v>
      </c>
    </row>
    <row r="87" spans="1:6" ht="15" customHeight="1" x14ac:dyDescent="0.25">
      <c r="A87" s="33" t="s">
        <v>942</v>
      </c>
      <c r="B87" s="31">
        <v>1</v>
      </c>
      <c r="C87" s="32" t="s">
        <v>943</v>
      </c>
      <c r="D87" s="34">
        <v>2500</v>
      </c>
      <c r="E87" s="34">
        <v>2500</v>
      </c>
      <c r="F87" s="31" t="s">
        <v>78</v>
      </c>
    </row>
    <row r="88" spans="1:6" ht="15" customHeight="1" x14ac:dyDescent="0.25">
      <c r="A88" s="33"/>
      <c r="B88" s="31">
        <v>6</v>
      </c>
      <c r="C88" s="32">
        <v>135</v>
      </c>
      <c r="D88" s="34">
        <v>3000</v>
      </c>
      <c r="E88" s="34">
        <v>3000</v>
      </c>
      <c r="F88" s="31" t="s">
        <v>78</v>
      </c>
    </row>
    <row r="89" spans="1:6" ht="15" customHeight="1" x14ac:dyDescent="0.25">
      <c r="A89" s="33"/>
      <c r="B89" s="31">
        <v>7</v>
      </c>
      <c r="C89" s="32">
        <v>135</v>
      </c>
      <c r="D89" s="34">
        <v>3500</v>
      </c>
      <c r="E89" s="34">
        <v>3500</v>
      </c>
      <c r="F89" s="31" t="s">
        <v>78</v>
      </c>
    </row>
    <row r="90" spans="1:6" ht="15" customHeight="1" x14ac:dyDescent="0.25">
      <c r="A90" s="33" t="s">
        <v>944</v>
      </c>
      <c r="B90" s="31">
        <v>1</v>
      </c>
      <c r="C90" s="32">
        <v>159</v>
      </c>
      <c r="D90" s="34">
        <v>2000</v>
      </c>
      <c r="E90" s="34">
        <v>2000</v>
      </c>
      <c r="F90" s="31" t="s">
        <v>78</v>
      </c>
    </row>
    <row r="91" spans="1:6" ht="15" customHeight="1" x14ac:dyDescent="0.25">
      <c r="A91" s="33" t="s">
        <v>945</v>
      </c>
      <c r="B91" s="31">
        <v>1</v>
      </c>
      <c r="C91" s="32">
        <v>114</v>
      </c>
      <c r="D91" s="34">
        <v>1900</v>
      </c>
      <c r="E91" s="34">
        <v>1900</v>
      </c>
      <c r="F91" s="31" t="s">
        <v>78</v>
      </c>
    </row>
    <row r="92" spans="1:6" ht="15" customHeight="1" x14ac:dyDescent="0.25">
      <c r="A92" s="33"/>
      <c r="B92" s="31">
        <v>2</v>
      </c>
      <c r="C92" s="32">
        <v>111</v>
      </c>
      <c r="D92" s="34" t="s">
        <v>897</v>
      </c>
      <c r="E92" s="34" t="s">
        <v>897</v>
      </c>
      <c r="F92" s="31" t="s">
        <v>78</v>
      </c>
    </row>
    <row r="93" spans="1:6" ht="15" customHeight="1" x14ac:dyDescent="0.25">
      <c r="A93" s="33" t="s">
        <v>946</v>
      </c>
      <c r="B93" s="31">
        <v>2</v>
      </c>
      <c r="C93" s="32">
        <v>111</v>
      </c>
      <c r="D93" s="34">
        <v>900</v>
      </c>
      <c r="E93" s="34">
        <v>900</v>
      </c>
      <c r="F93" s="31" t="s">
        <v>78</v>
      </c>
    </row>
    <row r="94" spans="1:6" ht="15" customHeight="1" x14ac:dyDescent="0.25">
      <c r="A94" s="33" t="s">
        <v>947</v>
      </c>
      <c r="B94" s="31">
        <v>1</v>
      </c>
      <c r="C94" s="32" t="s">
        <v>948</v>
      </c>
      <c r="D94" s="34" t="s">
        <v>949</v>
      </c>
      <c r="E94" s="34" t="s">
        <v>949</v>
      </c>
      <c r="F94" s="31" t="s">
        <v>78</v>
      </c>
    </row>
    <row r="95" spans="1:6" ht="15" customHeight="1" x14ac:dyDescent="0.25">
      <c r="A95" s="33" t="s">
        <v>950</v>
      </c>
      <c r="B95" s="31">
        <v>3</v>
      </c>
      <c r="C95" s="32">
        <v>130</v>
      </c>
      <c r="D95" s="34">
        <v>1500</v>
      </c>
      <c r="E95" s="34">
        <v>1500</v>
      </c>
      <c r="F95" s="31" t="s">
        <v>78</v>
      </c>
    </row>
    <row r="96" spans="1:6" ht="15" customHeight="1" x14ac:dyDescent="0.25">
      <c r="A96" s="33" t="s">
        <v>951</v>
      </c>
      <c r="B96" s="31">
        <v>1</v>
      </c>
      <c r="C96" s="32">
        <v>112</v>
      </c>
      <c r="D96" s="34">
        <v>4200</v>
      </c>
      <c r="E96" s="34">
        <v>4200</v>
      </c>
      <c r="F96" s="31" t="s">
        <v>78</v>
      </c>
    </row>
    <row r="97" spans="1:6" ht="15" customHeight="1" x14ac:dyDescent="0.25">
      <c r="A97" s="33" t="s">
        <v>952</v>
      </c>
      <c r="B97" s="31">
        <v>2</v>
      </c>
      <c r="C97" s="32">
        <v>125</v>
      </c>
      <c r="D97" s="34">
        <v>1300</v>
      </c>
      <c r="E97" s="34">
        <v>1300</v>
      </c>
      <c r="F97" s="31" t="s">
        <v>78</v>
      </c>
    </row>
    <row r="98" spans="1:6" ht="15" customHeight="1" x14ac:dyDescent="0.25">
      <c r="A98" s="33" t="s">
        <v>953</v>
      </c>
      <c r="B98" s="31">
        <v>1</v>
      </c>
      <c r="C98" s="32">
        <v>84</v>
      </c>
      <c r="D98" s="34">
        <v>1800</v>
      </c>
      <c r="E98" s="34">
        <v>1800</v>
      </c>
      <c r="F98" s="31" t="s">
        <v>78</v>
      </c>
    </row>
    <row r="99" spans="1:6" ht="15" customHeight="1" x14ac:dyDescent="0.25">
      <c r="A99" s="33" t="s">
        <v>954</v>
      </c>
      <c r="B99" s="31">
        <v>1</v>
      </c>
      <c r="C99" s="31" t="s">
        <v>955</v>
      </c>
      <c r="D99" s="34" t="s">
        <v>956</v>
      </c>
      <c r="E99" s="34" t="s">
        <v>956</v>
      </c>
      <c r="F99" s="31" t="s">
        <v>78</v>
      </c>
    </row>
    <row r="100" spans="1:6" ht="15" customHeight="1" x14ac:dyDescent="0.25">
      <c r="A100" s="33"/>
      <c r="B100" s="31">
        <v>2</v>
      </c>
      <c r="C100" s="31">
        <v>123</v>
      </c>
      <c r="D100" s="34">
        <v>1200</v>
      </c>
      <c r="E100" s="34">
        <v>1200</v>
      </c>
      <c r="F100" s="31" t="s">
        <v>78</v>
      </c>
    </row>
    <row r="101" spans="1:6" ht="15" customHeight="1" x14ac:dyDescent="0.25">
      <c r="A101" s="33" t="s">
        <v>957</v>
      </c>
      <c r="B101" s="31">
        <v>3</v>
      </c>
      <c r="C101" s="31">
        <v>120</v>
      </c>
      <c r="D101" s="34">
        <v>1000</v>
      </c>
      <c r="E101" s="34">
        <v>1000</v>
      </c>
      <c r="F101" s="31" t="s">
        <v>78</v>
      </c>
    </row>
    <row r="102" spans="1:6" ht="15" customHeight="1" x14ac:dyDescent="0.25">
      <c r="A102" s="33" t="s">
        <v>958</v>
      </c>
      <c r="B102" s="31">
        <v>1</v>
      </c>
      <c r="C102" s="31">
        <v>105</v>
      </c>
      <c r="D102" s="34">
        <v>1950</v>
      </c>
      <c r="E102" s="34">
        <v>1950</v>
      </c>
      <c r="F102" s="31" t="s">
        <v>78</v>
      </c>
    </row>
    <row r="103" spans="1:6" ht="15" customHeight="1" x14ac:dyDescent="0.25">
      <c r="A103" s="33"/>
      <c r="B103" s="31">
        <v>2</v>
      </c>
      <c r="C103" s="31">
        <v>105</v>
      </c>
      <c r="D103" s="34">
        <v>1700</v>
      </c>
      <c r="E103" s="34">
        <v>1700</v>
      </c>
      <c r="F103" s="31" t="s">
        <v>78</v>
      </c>
    </row>
    <row r="104" spans="1:6" ht="15" customHeight="1" x14ac:dyDescent="0.25">
      <c r="A104" s="33" t="s">
        <v>709</v>
      </c>
      <c r="B104" s="31">
        <v>1</v>
      </c>
      <c r="C104" s="32">
        <v>230</v>
      </c>
      <c r="D104" s="34">
        <v>1800</v>
      </c>
      <c r="E104" s="34">
        <v>1800</v>
      </c>
      <c r="F104" s="31" t="s">
        <v>78</v>
      </c>
    </row>
    <row r="105" spans="1:6" ht="15" customHeight="1" x14ac:dyDescent="0.25">
      <c r="A105" s="33"/>
      <c r="B105" s="31">
        <v>2</v>
      </c>
      <c r="C105" s="32">
        <v>181</v>
      </c>
      <c r="D105" s="34">
        <v>1430</v>
      </c>
      <c r="E105" s="34">
        <v>1430</v>
      </c>
      <c r="F105" s="31" t="s">
        <v>78</v>
      </c>
    </row>
    <row r="106" spans="1:6" ht="15" customHeight="1" x14ac:dyDescent="0.25">
      <c r="A106" s="33" t="s">
        <v>959</v>
      </c>
      <c r="B106" s="31">
        <v>1</v>
      </c>
      <c r="C106" s="32">
        <v>102</v>
      </c>
      <c r="D106" s="34">
        <v>2000</v>
      </c>
      <c r="E106" s="34">
        <v>2000</v>
      </c>
      <c r="F106" s="31" t="s">
        <v>78</v>
      </c>
    </row>
    <row r="107" spans="1:6" ht="15" customHeight="1" x14ac:dyDescent="0.25">
      <c r="A107" s="33"/>
      <c r="B107" s="31">
        <v>2</v>
      </c>
      <c r="C107" s="32">
        <v>31</v>
      </c>
      <c r="D107" s="34">
        <v>1000</v>
      </c>
      <c r="E107" s="34">
        <v>1000</v>
      </c>
      <c r="F107" s="31" t="s">
        <v>78</v>
      </c>
    </row>
    <row r="108" spans="1:6" ht="15" customHeight="1" x14ac:dyDescent="0.25">
      <c r="A108" s="33"/>
      <c r="B108" s="31">
        <v>4</v>
      </c>
      <c r="C108" s="31" t="s">
        <v>888</v>
      </c>
      <c r="D108" s="34">
        <v>2300</v>
      </c>
      <c r="E108" s="34">
        <v>2300</v>
      </c>
      <c r="F108" s="31" t="s">
        <v>78</v>
      </c>
    </row>
    <row r="109" spans="1:6" ht="15" customHeight="1" x14ac:dyDescent="0.25">
      <c r="A109" s="33" t="s">
        <v>960</v>
      </c>
      <c r="B109" s="31">
        <v>1</v>
      </c>
      <c r="C109" s="37" t="s">
        <v>961</v>
      </c>
      <c r="D109" s="34" t="s">
        <v>891</v>
      </c>
      <c r="E109" s="34" t="s">
        <v>891</v>
      </c>
      <c r="F109" s="31" t="s">
        <v>78</v>
      </c>
    </row>
    <row r="110" spans="1:6" ht="15" customHeight="1" x14ac:dyDescent="0.25">
      <c r="A110" s="33"/>
      <c r="B110" s="31">
        <v>2</v>
      </c>
      <c r="C110" s="37">
        <v>135</v>
      </c>
      <c r="D110" s="34">
        <v>800</v>
      </c>
      <c r="E110" s="34">
        <v>800</v>
      </c>
      <c r="F110" s="31" t="s">
        <v>78</v>
      </c>
    </row>
    <row r="111" spans="1:6" ht="15" customHeight="1" x14ac:dyDescent="0.25">
      <c r="A111" s="33" t="s">
        <v>962</v>
      </c>
      <c r="B111" s="31">
        <v>2</v>
      </c>
      <c r="C111" s="32">
        <v>31</v>
      </c>
      <c r="D111" s="34">
        <v>1000</v>
      </c>
      <c r="E111" s="34">
        <v>1000</v>
      </c>
      <c r="F111" s="31" t="s">
        <v>78</v>
      </c>
    </row>
    <row r="112" spans="1:6" ht="15" customHeight="1" x14ac:dyDescent="0.25">
      <c r="A112" s="33" t="s">
        <v>963</v>
      </c>
      <c r="B112" s="31">
        <v>1</v>
      </c>
      <c r="C112" s="32" t="s">
        <v>964</v>
      </c>
      <c r="D112" s="34" t="s">
        <v>839</v>
      </c>
      <c r="E112" s="34" t="s">
        <v>839</v>
      </c>
      <c r="F112" s="31" t="s">
        <v>78</v>
      </c>
    </row>
    <row r="113" spans="1:6" ht="15" customHeight="1" x14ac:dyDescent="0.25">
      <c r="A113" s="33"/>
      <c r="B113" s="31">
        <v>2</v>
      </c>
      <c r="C113" s="32">
        <v>200</v>
      </c>
      <c r="D113" s="34">
        <v>2000</v>
      </c>
      <c r="E113" s="34">
        <v>2000</v>
      </c>
      <c r="F113" s="31" t="s">
        <v>78</v>
      </c>
    </row>
    <row r="114" spans="1:6" ht="15" customHeight="1" x14ac:dyDescent="0.25">
      <c r="A114" s="33" t="s">
        <v>965</v>
      </c>
      <c r="B114" s="31">
        <v>1</v>
      </c>
      <c r="C114" s="32">
        <v>112</v>
      </c>
      <c r="D114" s="34" t="s">
        <v>966</v>
      </c>
      <c r="E114" s="34" t="s">
        <v>966</v>
      </c>
      <c r="F114" s="31" t="s">
        <v>78</v>
      </c>
    </row>
    <row r="115" spans="1:6" ht="15" customHeight="1" x14ac:dyDescent="0.25">
      <c r="A115" s="33"/>
      <c r="B115" s="31">
        <v>2</v>
      </c>
      <c r="C115" s="32">
        <v>112</v>
      </c>
      <c r="D115" s="34" t="s">
        <v>967</v>
      </c>
      <c r="E115" s="34" t="s">
        <v>967</v>
      </c>
      <c r="F115" s="31" t="s">
        <v>78</v>
      </c>
    </row>
    <row r="116" spans="1:6" ht="15" customHeight="1" x14ac:dyDescent="0.25">
      <c r="A116" s="33" t="s">
        <v>968</v>
      </c>
      <c r="B116" s="31">
        <v>1</v>
      </c>
      <c r="C116" s="32">
        <v>107</v>
      </c>
      <c r="D116" s="34" t="s">
        <v>969</v>
      </c>
      <c r="E116" s="34" t="s">
        <v>969</v>
      </c>
      <c r="F116" s="31" t="s">
        <v>78</v>
      </c>
    </row>
    <row r="117" spans="1:6" ht="15" customHeight="1" x14ac:dyDescent="0.25">
      <c r="A117" s="33"/>
      <c r="B117" s="31">
        <v>2</v>
      </c>
      <c r="C117" s="32">
        <v>107</v>
      </c>
      <c r="D117" s="34">
        <v>1000</v>
      </c>
      <c r="E117" s="34">
        <v>1000</v>
      </c>
      <c r="F117" s="31" t="s">
        <v>78</v>
      </c>
    </row>
    <row r="118" spans="1:6" ht="15" customHeight="1" x14ac:dyDescent="0.25">
      <c r="A118" s="33"/>
      <c r="B118" s="31">
        <v>3</v>
      </c>
      <c r="C118" s="32" t="s">
        <v>970</v>
      </c>
      <c r="D118" s="34">
        <v>1100</v>
      </c>
      <c r="E118" s="34">
        <v>1100</v>
      </c>
      <c r="F118" s="31" t="s">
        <v>78</v>
      </c>
    </row>
    <row r="119" spans="1:6" ht="15" customHeight="1" x14ac:dyDescent="0.25">
      <c r="A119" s="33" t="s">
        <v>971</v>
      </c>
      <c r="B119" s="31">
        <v>1</v>
      </c>
      <c r="C119" s="32" t="s">
        <v>972</v>
      </c>
      <c r="D119" s="34" t="s">
        <v>973</v>
      </c>
      <c r="E119" s="34" t="s">
        <v>973</v>
      </c>
      <c r="F119" s="31" t="s">
        <v>78</v>
      </c>
    </row>
    <row r="120" spans="1:6" ht="15" customHeight="1" x14ac:dyDescent="0.25">
      <c r="A120" s="33"/>
      <c r="B120" s="31">
        <v>2</v>
      </c>
      <c r="C120" s="32">
        <v>122</v>
      </c>
      <c r="D120" s="34">
        <v>910</v>
      </c>
      <c r="E120" s="34">
        <v>910</v>
      </c>
      <c r="F120" s="31" t="s">
        <v>78</v>
      </c>
    </row>
    <row r="121" spans="1:6" ht="15" customHeight="1" x14ac:dyDescent="0.25">
      <c r="A121" s="33" t="s">
        <v>974</v>
      </c>
      <c r="B121" s="31">
        <v>1</v>
      </c>
      <c r="C121" s="32" t="s">
        <v>975</v>
      </c>
      <c r="D121" s="34" t="s">
        <v>891</v>
      </c>
      <c r="E121" s="34" t="s">
        <v>891</v>
      </c>
      <c r="F121" s="31" t="s">
        <v>78</v>
      </c>
    </row>
    <row r="122" spans="1:6" ht="15" customHeight="1" x14ac:dyDescent="0.25">
      <c r="A122" s="33" t="s">
        <v>976</v>
      </c>
      <c r="B122" s="31">
        <v>1</v>
      </c>
      <c r="C122" s="32" t="s">
        <v>977</v>
      </c>
      <c r="D122" s="34" t="s">
        <v>967</v>
      </c>
      <c r="E122" s="34" t="s">
        <v>967</v>
      </c>
      <c r="F122" s="31" t="s">
        <v>78</v>
      </c>
    </row>
    <row r="123" spans="1:6" ht="15" customHeight="1" x14ac:dyDescent="0.25">
      <c r="A123" s="33"/>
      <c r="B123" s="31">
        <v>2</v>
      </c>
      <c r="C123" s="37" t="s">
        <v>975</v>
      </c>
      <c r="D123" s="34" t="s">
        <v>978</v>
      </c>
      <c r="E123" s="34" t="s">
        <v>978</v>
      </c>
      <c r="F123" s="31" t="s">
        <v>78</v>
      </c>
    </row>
    <row r="124" spans="1:6" ht="15" customHeight="1" x14ac:dyDescent="0.25">
      <c r="A124" s="33" t="s">
        <v>979</v>
      </c>
      <c r="B124" s="31">
        <v>1</v>
      </c>
      <c r="C124" s="37" t="s">
        <v>980</v>
      </c>
      <c r="D124" s="34" t="s">
        <v>981</v>
      </c>
      <c r="E124" s="34" t="s">
        <v>981</v>
      </c>
      <c r="F124" s="31" t="s">
        <v>78</v>
      </c>
    </row>
    <row r="125" spans="1:6" ht="15" customHeight="1" x14ac:dyDescent="0.25">
      <c r="A125" s="33"/>
      <c r="B125" s="31">
        <v>2</v>
      </c>
      <c r="C125" s="37">
        <v>90</v>
      </c>
      <c r="D125" s="34">
        <v>2800</v>
      </c>
      <c r="E125" s="34">
        <v>2800</v>
      </c>
      <c r="F125" s="31" t="s">
        <v>78</v>
      </c>
    </row>
    <row r="126" spans="1:6" ht="15" customHeight="1" x14ac:dyDescent="0.25">
      <c r="A126" s="33"/>
      <c r="B126" s="31">
        <v>3</v>
      </c>
      <c r="C126" s="37">
        <v>242</v>
      </c>
      <c r="D126" s="34">
        <v>5200</v>
      </c>
      <c r="E126" s="34">
        <v>5200</v>
      </c>
      <c r="F126" s="31" t="s">
        <v>78</v>
      </c>
    </row>
    <row r="127" spans="1:6" ht="15" customHeight="1" x14ac:dyDescent="0.25">
      <c r="A127" s="33"/>
      <c r="B127" s="31">
        <v>5</v>
      </c>
      <c r="C127" s="37">
        <v>170</v>
      </c>
      <c r="D127" s="34" t="s">
        <v>982</v>
      </c>
      <c r="E127" s="34" t="s">
        <v>982</v>
      </c>
      <c r="F127" s="31" t="s">
        <v>78</v>
      </c>
    </row>
    <row r="128" spans="1:6" ht="15" customHeight="1" x14ac:dyDescent="0.25">
      <c r="A128" s="33" t="s">
        <v>983</v>
      </c>
      <c r="B128" s="31">
        <v>1</v>
      </c>
      <c r="C128" s="37">
        <v>112</v>
      </c>
      <c r="D128" s="34">
        <v>1400</v>
      </c>
      <c r="E128" s="34">
        <v>1400</v>
      </c>
      <c r="F128" s="31" t="s">
        <v>78</v>
      </c>
    </row>
    <row r="129" spans="1:6" ht="15" customHeight="1" x14ac:dyDescent="0.25">
      <c r="A129" s="33"/>
      <c r="B129" s="31">
        <v>2</v>
      </c>
      <c r="C129" s="37">
        <v>128</v>
      </c>
      <c r="D129" s="34" t="s">
        <v>984</v>
      </c>
      <c r="E129" s="34" t="s">
        <v>984</v>
      </c>
      <c r="F129" s="31" t="s">
        <v>78</v>
      </c>
    </row>
    <row r="130" spans="1:6" ht="15" customHeight="1" x14ac:dyDescent="0.25">
      <c r="A130" s="33" t="s">
        <v>985</v>
      </c>
      <c r="B130" s="31">
        <v>1</v>
      </c>
      <c r="C130" s="37">
        <v>66</v>
      </c>
      <c r="D130" s="34">
        <v>1200</v>
      </c>
      <c r="E130" s="34">
        <v>1200</v>
      </c>
      <c r="F130" s="31" t="s">
        <v>78</v>
      </c>
    </row>
    <row r="131" spans="1:6" ht="15" customHeight="1" x14ac:dyDescent="0.25">
      <c r="A131" s="33" t="s">
        <v>986</v>
      </c>
      <c r="B131" s="31">
        <v>1</v>
      </c>
      <c r="C131" s="34">
        <v>111</v>
      </c>
      <c r="D131" s="34">
        <v>1000</v>
      </c>
      <c r="E131" s="34">
        <v>1000</v>
      </c>
      <c r="F131" s="31" t="s">
        <v>78</v>
      </c>
    </row>
    <row r="132" spans="1:6" ht="15" customHeight="1" x14ac:dyDescent="0.25">
      <c r="A132" s="33" t="s">
        <v>987</v>
      </c>
      <c r="B132" s="31">
        <v>1</v>
      </c>
      <c r="C132" s="34">
        <v>111</v>
      </c>
      <c r="D132" s="34">
        <v>1550</v>
      </c>
      <c r="E132" s="34">
        <v>1550</v>
      </c>
      <c r="F132" s="31" t="s">
        <v>78</v>
      </c>
    </row>
    <row r="133" spans="1:6" ht="15" customHeight="1" x14ac:dyDescent="0.25">
      <c r="A133" s="33" t="s">
        <v>988</v>
      </c>
      <c r="B133" s="31">
        <v>1</v>
      </c>
      <c r="C133" s="37">
        <v>119</v>
      </c>
      <c r="D133" s="34">
        <v>1000</v>
      </c>
      <c r="E133" s="34">
        <v>1000</v>
      </c>
      <c r="F133" s="31" t="s">
        <v>78</v>
      </c>
    </row>
    <row r="134" spans="1:6" ht="15" customHeight="1" x14ac:dyDescent="0.25">
      <c r="A134" s="33" t="s">
        <v>989</v>
      </c>
      <c r="B134" s="31">
        <v>1</v>
      </c>
      <c r="C134" s="32">
        <v>111</v>
      </c>
      <c r="D134" s="34">
        <v>1300</v>
      </c>
      <c r="E134" s="34">
        <v>1300</v>
      </c>
      <c r="F134" s="31" t="s">
        <v>78</v>
      </c>
    </row>
    <row r="135" spans="1:6" ht="15" customHeight="1" x14ac:dyDescent="0.25">
      <c r="A135" s="33" t="s">
        <v>990</v>
      </c>
      <c r="B135" s="31">
        <v>2</v>
      </c>
      <c r="C135" s="31">
        <v>102</v>
      </c>
      <c r="D135" s="34">
        <v>1100</v>
      </c>
      <c r="E135" s="34">
        <v>1100</v>
      </c>
      <c r="F135" s="31" t="s">
        <v>78</v>
      </c>
    </row>
    <row r="136" spans="1:6" ht="15" customHeight="1" x14ac:dyDescent="0.25">
      <c r="A136" s="33" t="s">
        <v>991</v>
      </c>
      <c r="B136" s="31">
        <v>1</v>
      </c>
      <c r="C136" s="32">
        <v>111</v>
      </c>
      <c r="D136" s="34" t="s">
        <v>992</v>
      </c>
      <c r="E136" s="34" t="s">
        <v>992</v>
      </c>
      <c r="F136" s="31" t="s">
        <v>78</v>
      </c>
    </row>
    <row r="137" spans="1:6" ht="15" customHeight="1" x14ac:dyDescent="0.25">
      <c r="A137" s="33" t="s">
        <v>740</v>
      </c>
      <c r="B137" s="31">
        <v>1</v>
      </c>
      <c r="C137" s="32" t="s">
        <v>993</v>
      </c>
      <c r="D137" s="34">
        <v>3500</v>
      </c>
      <c r="E137" s="34">
        <v>3500</v>
      </c>
      <c r="F137" s="31" t="s">
        <v>78</v>
      </c>
    </row>
    <row r="138" spans="1:6" ht="15" customHeight="1" x14ac:dyDescent="0.25">
      <c r="A138" s="33"/>
      <c r="B138" s="31">
        <v>2</v>
      </c>
      <c r="C138" s="32" t="s">
        <v>994</v>
      </c>
      <c r="D138" s="34" t="s">
        <v>966</v>
      </c>
      <c r="E138" s="34" t="s">
        <v>966</v>
      </c>
      <c r="F138" s="31" t="s">
        <v>78</v>
      </c>
    </row>
    <row r="139" spans="1:6" ht="15" customHeight="1" x14ac:dyDescent="0.25">
      <c r="A139" s="33"/>
      <c r="B139" s="31">
        <v>3</v>
      </c>
      <c r="C139" s="32" t="s">
        <v>995</v>
      </c>
      <c r="D139" s="34" t="s">
        <v>996</v>
      </c>
      <c r="E139" s="34" t="s">
        <v>996</v>
      </c>
      <c r="F139" s="31" t="s">
        <v>78</v>
      </c>
    </row>
    <row r="140" spans="1:6" ht="15" customHeight="1" x14ac:dyDescent="0.25">
      <c r="A140" s="33"/>
      <c r="B140" s="31">
        <v>4</v>
      </c>
      <c r="C140" s="32">
        <v>124</v>
      </c>
      <c r="D140" s="34">
        <v>1900</v>
      </c>
      <c r="E140" s="34">
        <v>1900</v>
      </c>
      <c r="F140" s="31" t="s">
        <v>78</v>
      </c>
    </row>
    <row r="141" spans="1:6" ht="15" customHeight="1" x14ac:dyDescent="0.25">
      <c r="A141" s="33"/>
      <c r="B141" s="31">
        <v>5</v>
      </c>
      <c r="C141" s="32" t="s">
        <v>997</v>
      </c>
      <c r="D141" s="34">
        <v>3000</v>
      </c>
      <c r="E141" s="34">
        <v>3000</v>
      </c>
      <c r="F141" s="31" t="s">
        <v>78</v>
      </c>
    </row>
    <row r="142" spans="1:6" ht="15" customHeight="1" x14ac:dyDescent="0.25">
      <c r="A142" s="33" t="s">
        <v>998</v>
      </c>
      <c r="B142" s="31">
        <v>1</v>
      </c>
      <c r="C142" s="34">
        <v>102</v>
      </c>
      <c r="D142" s="34">
        <v>3750</v>
      </c>
      <c r="E142" s="34">
        <v>3750</v>
      </c>
      <c r="F142" s="31" t="s">
        <v>78</v>
      </c>
    </row>
    <row r="143" spans="1:6" ht="15" customHeight="1" x14ac:dyDescent="0.25">
      <c r="A143" s="33" t="s">
        <v>999</v>
      </c>
      <c r="B143" s="31">
        <v>1</v>
      </c>
      <c r="C143" s="31">
        <v>119</v>
      </c>
      <c r="D143" s="34">
        <v>950</v>
      </c>
      <c r="E143" s="34">
        <v>950</v>
      </c>
      <c r="F143" s="31" t="s">
        <v>78</v>
      </c>
    </row>
    <row r="144" spans="1:6" ht="15" customHeight="1" x14ac:dyDescent="0.25">
      <c r="A144" s="33"/>
      <c r="B144" s="31"/>
      <c r="C144" s="31">
        <v>158</v>
      </c>
      <c r="D144" s="34">
        <v>1600</v>
      </c>
      <c r="E144" s="34">
        <v>1600</v>
      </c>
      <c r="F144" s="31" t="s">
        <v>78</v>
      </c>
    </row>
    <row r="145" spans="1:6" ht="15" customHeight="1" x14ac:dyDescent="0.25">
      <c r="A145" s="33"/>
      <c r="B145" s="31"/>
      <c r="C145" s="31" t="s">
        <v>1000</v>
      </c>
      <c r="D145" s="34" t="s">
        <v>1001</v>
      </c>
      <c r="E145" s="34" t="s">
        <v>1001</v>
      </c>
      <c r="F145" s="31" t="s">
        <v>78</v>
      </c>
    </row>
    <row r="146" spans="1:6" ht="15" customHeight="1" x14ac:dyDescent="0.25">
      <c r="A146" s="33"/>
      <c r="B146" s="31">
        <v>2</v>
      </c>
      <c r="C146" s="31" t="s">
        <v>1002</v>
      </c>
      <c r="D146" s="34" t="s">
        <v>846</v>
      </c>
      <c r="E146" s="34" t="s">
        <v>846</v>
      </c>
      <c r="F146" s="31" t="s">
        <v>78</v>
      </c>
    </row>
    <row r="147" spans="1:6" ht="15" customHeight="1" x14ac:dyDescent="0.25">
      <c r="A147" s="33"/>
      <c r="B147" s="31"/>
      <c r="C147" s="34">
        <v>243</v>
      </c>
      <c r="D147" s="34" t="s">
        <v>1003</v>
      </c>
      <c r="E147" s="34" t="s">
        <v>1003</v>
      </c>
      <c r="F147" s="31" t="s">
        <v>78</v>
      </c>
    </row>
    <row r="148" spans="1:6" ht="15" customHeight="1" x14ac:dyDescent="0.25">
      <c r="A148" s="40"/>
      <c r="B148" s="31"/>
      <c r="C148" s="34"/>
      <c r="D148" s="34"/>
      <c r="E148" s="34"/>
      <c r="F148" s="31"/>
    </row>
    <row r="149" spans="1:6" ht="15" customHeight="1" x14ac:dyDescent="0.25">
      <c r="A149" s="30" t="s">
        <v>1004</v>
      </c>
      <c r="D149" s="35"/>
      <c r="E149" s="35"/>
    </row>
    <row r="150" spans="1:6" ht="15" customHeight="1" x14ac:dyDescent="0.25">
      <c r="A150" s="33" t="s">
        <v>1005</v>
      </c>
      <c r="B150" s="31">
        <v>1</v>
      </c>
      <c r="C150" s="37">
        <v>112</v>
      </c>
      <c r="D150" s="34">
        <v>1500</v>
      </c>
      <c r="E150" s="34">
        <v>1500</v>
      </c>
      <c r="F150" s="38" t="s">
        <v>78</v>
      </c>
    </row>
    <row r="151" spans="1:6" ht="15" customHeight="1" x14ac:dyDescent="0.25">
      <c r="A151" s="33" t="s">
        <v>1006</v>
      </c>
      <c r="B151" s="31">
        <v>1</v>
      </c>
      <c r="C151" s="37">
        <v>116</v>
      </c>
      <c r="D151" s="34">
        <v>1000</v>
      </c>
      <c r="E151" s="34">
        <v>1000</v>
      </c>
      <c r="F151" s="38" t="s">
        <v>78</v>
      </c>
    </row>
    <row r="152" spans="1:6" ht="15" customHeight="1" x14ac:dyDescent="0.25">
      <c r="A152" s="33" t="s">
        <v>1007</v>
      </c>
      <c r="B152" s="31">
        <v>1</v>
      </c>
      <c r="C152" s="37">
        <v>100</v>
      </c>
      <c r="D152" s="34">
        <v>1200</v>
      </c>
      <c r="E152" s="34">
        <v>1200</v>
      </c>
      <c r="F152" s="38" t="s">
        <v>78</v>
      </c>
    </row>
    <row r="153" spans="1:6" ht="15" customHeight="1" x14ac:dyDescent="0.25">
      <c r="B153" s="31"/>
      <c r="C153" s="32"/>
      <c r="D153" s="34"/>
      <c r="E153" s="34"/>
      <c r="F153" s="31"/>
    </row>
    <row r="154" spans="1:6" ht="15" customHeight="1" x14ac:dyDescent="0.25">
      <c r="A154" s="30" t="s">
        <v>1008</v>
      </c>
      <c r="B154" s="31"/>
      <c r="C154" s="32"/>
      <c r="D154" s="34"/>
      <c r="E154" s="34"/>
      <c r="F154" s="31"/>
    </row>
    <row r="155" spans="1:6" ht="15" customHeight="1" x14ac:dyDescent="0.25">
      <c r="A155" s="33" t="s">
        <v>1009</v>
      </c>
      <c r="B155" s="31">
        <v>1</v>
      </c>
      <c r="C155" s="32">
        <v>95</v>
      </c>
      <c r="D155" s="34">
        <v>1000</v>
      </c>
      <c r="E155" s="34">
        <v>1000</v>
      </c>
      <c r="F155" s="31" t="s">
        <v>78</v>
      </c>
    </row>
    <row r="156" spans="1:6" ht="15" customHeight="1" x14ac:dyDescent="0.25">
      <c r="A156" s="33" t="s">
        <v>1010</v>
      </c>
      <c r="B156" s="31">
        <v>1</v>
      </c>
      <c r="C156" s="32">
        <v>111</v>
      </c>
      <c r="D156" s="34" t="s">
        <v>1011</v>
      </c>
      <c r="E156" s="34" t="s">
        <v>1011</v>
      </c>
      <c r="F156" s="38" t="s">
        <v>78</v>
      </c>
    </row>
    <row r="157" spans="1:6" ht="15" customHeight="1" x14ac:dyDescent="0.25">
      <c r="B157" s="31"/>
      <c r="C157" s="32"/>
      <c r="D157" s="34"/>
      <c r="E157" s="34"/>
      <c r="F157" s="31"/>
    </row>
    <row r="158" spans="1:6" s="18" customFormat="1" ht="15" customHeight="1" x14ac:dyDescent="0.25">
      <c r="A158" s="30" t="s">
        <v>1895</v>
      </c>
      <c r="D158" s="16"/>
      <c r="F158" s="17"/>
    </row>
    <row r="159" spans="1:6" s="18" customFormat="1" ht="15" customHeight="1" x14ac:dyDescent="0.25">
      <c r="A159" s="19" t="s">
        <v>1965</v>
      </c>
      <c r="B159" s="16">
        <v>1</v>
      </c>
      <c r="C159" s="16">
        <v>105</v>
      </c>
      <c r="D159" s="20">
        <v>1200</v>
      </c>
      <c r="E159" s="20">
        <v>1200</v>
      </c>
      <c r="F159" s="17" t="s">
        <v>78</v>
      </c>
    </row>
    <row r="160" spans="1:6" s="18" customFormat="1" ht="15" customHeight="1" x14ac:dyDescent="0.25">
      <c r="A160" s="23"/>
      <c r="B160" s="16">
        <v>2</v>
      </c>
      <c r="C160" s="16">
        <v>102</v>
      </c>
      <c r="D160" s="20" t="s">
        <v>12</v>
      </c>
      <c r="E160" s="16">
        <v>750</v>
      </c>
      <c r="F160" s="17" t="s">
        <v>14</v>
      </c>
    </row>
    <row r="161" spans="1:6" s="18" customFormat="1" ht="15" customHeight="1" x14ac:dyDescent="0.25">
      <c r="A161" s="19" t="s">
        <v>1968</v>
      </c>
      <c r="B161" s="16">
        <v>1</v>
      </c>
      <c r="C161" s="16">
        <v>112</v>
      </c>
      <c r="D161" s="16" t="s">
        <v>846</v>
      </c>
      <c r="E161" s="16" t="s">
        <v>1243</v>
      </c>
      <c r="F161" s="17">
        <v>2.8</v>
      </c>
    </row>
    <row r="162" spans="1:6" s="18" customFormat="1" ht="15" customHeight="1" x14ac:dyDescent="0.25">
      <c r="A162" s="19" t="s">
        <v>1970</v>
      </c>
      <c r="B162" s="16">
        <v>1</v>
      </c>
      <c r="C162" s="16">
        <v>111</v>
      </c>
      <c r="D162" s="16" t="s">
        <v>12</v>
      </c>
      <c r="E162" s="16" t="s">
        <v>2087</v>
      </c>
      <c r="F162" s="17" t="s">
        <v>14</v>
      </c>
    </row>
    <row r="163" spans="1:6" s="18" customFormat="1" ht="15" customHeight="1" x14ac:dyDescent="0.25">
      <c r="A163" s="19" t="s">
        <v>1971</v>
      </c>
      <c r="B163" s="46">
        <v>2</v>
      </c>
      <c r="C163" s="46">
        <v>80</v>
      </c>
      <c r="D163" s="16" t="s">
        <v>12</v>
      </c>
      <c r="E163" s="16">
        <v>800</v>
      </c>
      <c r="F163" s="17" t="s">
        <v>14</v>
      </c>
    </row>
    <row r="164" spans="1:6" s="18" customFormat="1" ht="15" customHeight="1" x14ac:dyDescent="0.25">
      <c r="A164" s="19" t="s">
        <v>1972</v>
      </c>
      <c r="B164" s="16">
        <v>1</v>
      </c>
      <c r="C164" s="16">
        <v>130</v>
      </c>
      <c r="D164" s="16" t="s">
        <v>2088</v>
      </c>
      <c r="E164" s="16" t="s">
        <v>2588</v>
      </c>
      <c r="F164" s="17">
        <v>4.3</v>
      </c>
    </row>
    <row r="165" spans="1:6" s="18" customFormat="1" ht="15" customHeight="1" x14ac:dyDescent="0.25">
      <c r="A165" s="19" t="s">
        <v>1975</v>
      </c>
      <c r="B165" s="16">
        <v>1</v>
      </c>
      <c r="C165" s="16">
        <v>132</v>
      </c>
      <c r="D165" s="16" t="s">
        <v>1377</v>
      </c>
      <c r="E165" s="16" t="s">
        <v>1377</v>
      </c>
      <c r="F165" s="17" t="s">
        <v>78</v>
      </c>
    </row>
    <row r="166" spans="1:6" s="18" customFormat="1" ht="15" customHeight="1" x14ac:dyDescent="0.25">
      <c r="A166" s="19" t="s">
        <v>1976</v>
      </c>
      <c r="B166" s="16">
        <v>1</v>
      </c>
      <c r="C166" s="16">
        <v>149</v>
      </c>
      <c r="D166" s="16" t="s">
        <v>2089</v>
      </c>
      <c r="E166" s="16" t="s">
        <v>2089</v>
      </c>
      <c r="F166" s="17" t="s">
        <v>78</v>
      </c>
    </row>
    <row r="167" spans="1:6" s="18" customFormat="1" ht="15" customHeight="1" x14ac:dyDescent="0.25">
      <c r="A167" s="19"/>
      <c r="B167" s="16">
        <v>2</v>
      </c>
      <c r="C167" s="16">
        <v>149</v>
      </c>
      <c r="D167" s="16" t="s">
        <v>12</v>
      </c>
      <c r="E167" s="16">
        <v>800</v>
      </c>
      <c r="F167" s="17" t="s">
        <v>14</v>
      </c>
    </row>
    <row r="168" spans="1:6" s="18" customFormat="1" ht="15" customHeight="1" x14ac:dyDescent="0.25">
      <c r="A168" s="19" t="s">
        <v>2090</v>
      </c>
      <c r="B168" s="46">
        <v>1</v>
      </c>
      <c r="C168" s="46">
        <v>123</v>
      </c>
      <c r="D168" s="46" t="s">
        <v>12</v>
      </c>
      <c r="E168" s="46">
        <v>1200</v>
      </c>
      <c r="F168" s="17" t="s">
        <v>14</v>
      </c>
    </row>
    <row r="169" spans="1:6" s="18" customFormat="1" ht="15" customHeight="1" x14ac:dyDescent="0.25">
      <c r="A169" s="19" t="s">
        <v>2091</v>
      </c>
      <c r="B169" s="46">
        <v>1</v>
      </c>
      <c r="C169" s="46">
        <v>74</v>
      </c>
      <c r="D169" s="46" t="s">
        <v>12</v>
      </c>
      <c r="E169" s="46">
        <v>650</v>
      </c>
      <c r="F169" s="17" t="s">
        <v>14</v>
      </c>
    </row>
    <row r="170" spans="1:6" s="18" customFormat="1" ht="15" customHeight="1" x14ac:dyDescent="0.25">
      <c r="A170" s="19" t="s">
        <v>1981</v>
      </c>
      <c r="B170" s="46">
        <v>1</v>
      </c>
      <c r="C170" s="46">
        <v>91</v>
      </c>
      <c r="D170" s="46" t="s">
        <v>12</v>
      </c>
      <c r="E170" s="46">
        <v>1500</v>
      </c>
      <c r="F170" s="17" t="s">
        <v>14</v>
      </c>
    </row>
    <row r="171" spans="1:6" s="18" customFormat="1" ht="15" customHeight="1" x14ac:dyDescent="0.25">
      <c r="A171" s="19" t="s">
        <v>2092</v>
      </c>
      <c r="B171" s="16">
        <v>1</v>
      </c>
      <c r="C171" s="16">
        <v>129</v>
      </c>
      <c r="D171" s="16" t="s">
        <v>846</v>
      </c>
      <c r="E171" s="16" t="s">
        <v>846</v>
      </c>
      <c r="F171" s="17" t="s">
        <v>78</v>
      </c>
    </row>
    <row r="172" spans="1:6" s="18" customFormat="1" ht="15" customHeight="1" x14ac:dyDescent="0.25">
      <c r="A172" s="19" t="s">
        <v>1904</v>
      </c>
      <c r="B172" s="16">
        <v>1</v>
      </c>
      <c r="C172" s="16">
        <v>110</v>
      </c>
      <c r="D172" s="16" t="s">
        <v>12</v>
      </c>
      <c r="E172" s="16">
        <v>990</v>
      </c>
      <c r="F172" s="17" t="s">
        <v>14</v>
      </c>
    </row>
    <row r="173" spans="1:6" s="18" customFormat="1" ht="15" customHeight="1" x14ac:dyDescent="0.25">
      <c r="D173" s="16"/>
      <c r="E173" s="16"/>
    </row>
    <row r="174" spans="1:6" ht="15" customHeight="1" x14ac:dyDescent="0.25">
      <c r="A174" s="30" t="s">
        <v>1012</v>
      </c>
      <c r="D174" s="35"/>
      <c r="E174" s="35"/>
    </row>
    <row r="175" spans="1:6" ht="15" customHeight="1" x14ac:dyDescent="0.25">
      <c r="A175" s="33" t="s">
        <v>1013</v>
      </c>
      <c r="B175" s="31">
        <v>1</v>
      </c>
      <c r="C175" s="31">
        <v>121</v>
      </c>
      <c r="D175" s="34" t="s">
        <v>978</v>
      </c>
      <c r="E175" s="34" t="s">
        <v>978</v>
      </c>
      <c r="F175" s="38" t="s">
        <v>78</v>
      </c>
    </row>
    <row r="176" spans="1:6" ht="15" customHeight="1" x14ac:dyDescent="0.25">
      <c r="A176" s="33"/>
      <c r="B176" s="31">
        <v>1</v>
      </c>
      <c r="C176" s="31">
        <v>150</v>
      </c>
      <c r="D176" s="34">
        <v>1300</v>
      </c>
      <c r="E176" s="34">
        <v>1300</v>
      </c>
      <c r="F176" s="38" t="s">
        <v>78</v>
      </c>
    </row>
    <row r="177" spans="1:6" ht="15" customHeight="1" x14ac:dyDescent="0.25">
      <c r="A177" s="33" t="s">
        <v>1014</v>
      </c>
      <c r="B177" s="31">
        <v>1</v>
      </c>
      <c r="C177" s="31">
        <v>130</v>
      </c>
      <c r="D177" s="34">
        <v>1500</v>
      </c>
      <c r="E177" s="34">
        <v>1500</v>
      </c>
      <c r="F177" s="38" t="s">
        <v>78</v>
      </c>
    </row>
    <row r="178" spans="1:6" ht="15" customHeight="1" x14ac:dyDescent="0.25">
      <c r="A178" s="33" t="s">
        <v>1015</v>
      </c>
      <c r="B178" s="31">
        <v>1</v>
      </c>
      <c r="C178" s="31">
        <v>111</v>
      </c>
      <c r="D178" s="34">
        <v>600</v>
      </c>
      <c r="E178" s="34">
        <v>600</v>
      </c>
      <c r="F178" s="38" t="s">
        <v>78</v>
      </c>
    </row>
    <row r="179" spans="1:6" ht="15" customHeight="1" x14ac:dyDescent="0.25">
      <c r="A179" s="33" t="s">
        <v>1016</v>
      </c>
      <c r="B179" s="31">
        <v>1</v>
      </c>
      <c r="C179" s="37" t="s">
        <v>1017</v>
      </c>
      <c r="D179" s="34" t="s">
        <v>1018</v>
      </c>
      <c r="E179" s="34" t="s">
        <v>1018</v>
      </c>
      <c r="F179" s="38" t="s">
        <v>78</v>
      </c>
    </row>
    <row r="180" spans="1:6" ht="15" customHeight="1" x14ac:dyDescent="0.25">
      <c r="A180" s="33" t="s">
        <v>1019</v>
      </c>
      <c r="B180" s="31">
        <v>1</v>
      </c>
      <c r="C180" s="31">
        <v>93</v>
      </c>
      <c r="D180" s="34">
        <v>700</v>
      </c>
      <c r="E180" s="34">
        <v>700</v>
      </c>
      <c r="F180" s="38" t="s">
        <v>78</v>
      </c>
    </row>
    <row r="181" spans="1:6" ht="15" customHeight="1" x14ac:dyDescent="0.25">
      <c r="A181" s="33" t="s">
        <v>1020</v>
      </c>
      <c r="B181" s="31">
        <v>1</v>
      </c>
      <c r="C181" s="31">
        <v>105</v>
      </c>
      <c r="D181" s="34">
        <v>850</v>
      </c>
      <c r="E181" s="34">
        <v>850</v>
      </c>
      <c r="F181" s="38" t="s">
        <v>78</v>
      </c>
    </row>
    <row r="182" spans="1:6" ht="15" customHeight="1" x14ac:dyDescent="0.25">
      <c r="A182" s="33" t="s">
        <v>1021</v>
      </c>
      <c r="B182" s="31">
        <v>1</v>
      </c>
      <c r="C182" s="32">
        <v>111</v>
      </c>
      <c r="D182" s="34">
        <v>1200</v>
      </c>
      <c r="E182" s="34">
        <v>1200</v>
      </c>
      <c r="F182" s="38" t="s">
        <v>78</v>
      </c>
    </row>
    <row r="183" spans="1:6" ht="15" customHeight="1" x14ac:dyDescent="0.25">
      <c r="A183" s="33" t="s">
        <v>1022</v>
      </c>
      <c r="B183" s="31">
        <v>1</v>
      </c>
      <c r="C183" s="32">
        <v>100</v>
      </c>
      <c r="D183" s="34">
        <v>700</v>
      </c>
      <c r="E183" s="34">
        <v>700</v>
      </c>
      <c r="F183" s="38" t="s">
        <v>78</v>
      </c>
    </row>
    <row r="184" spans="1:6" ht="15" customHeight="1" x14ac:dyDescent="0.25">
      <c r="A184" s="33" t="s">
        <v>1023</v>
      </c>
      <c r="B184" s="31">
        <v>2</v>
      </c>
      <c r="C184" s="32">
        <v>111</v>
      </c>
      <c r="D184" s="34">
        <v>900</v>
      </c>
      <c r="E184" s="34">
        <v>900</v>
      </c>
      <c r="F184" s="38" t="s">
        <v>78</v>
      </c>
    </row>
    <row r="185" spans="1:6" ht="15" customHeight="1" x14ac:dyDescent="0.25">
      <c r="A185" s="33" t="s">
        <v>1024</v>
      </c>
      <c r="B185" s="31">
        <v>1</v>
      </c>
      <c r="C185" s="32" t="s">
        <v>1025</v>
      </c>
      <c r="D185" s="34">
        <v>1600</v>
      </c>
      <c r="E185" s="34">
        <v>1600</v>
      </c>
      <c r="F185" s="38" t="s">
        <v>78</v>
      </c>
    </row>
    <row r="186" spans="1:6" ht="15" customHeight="1" x14ac:dyDescent="0.25">
      <c r="A186" s="40"/>
      <c r="B186" s="31">
        <v>1</v>
      </c>
      <c r="C186" s="32">
        <v>79</v>
      </c>
      <c r="D186" s="34">
        <v>1000</v>
      </c>
      <c r="E186" s="34">
        <v>1000</v>
      </c>
      <c r="F186" s="38" t="s">
        <v>78</v>
      </c>
    </row>
    <row r="187" spans="1:6" ht="15" customHeight="1" x14ac:dyDescent="0.25">
      <c r="A187" s="40"/>
      <c r="B187" s="31">
        <v>2</v>
      </c>
      <c r="C187" s="32">
        <v>141</v>
      </c>
      <c r="D187" s="34">
        <v>1000</v>
      </c>
      <c r="E187" s="34">
        <v>1000</v>
      </c>
      <c r="F187" s="38" t="s">
        <v>78</v>
      </c>
    </row>
    <row r="188" spans="1:6" ht="15" customHeight="1" x14ac:dyDescent="0.25">
      <c r="A188" s="40"/>
      <c r="B188" s="31">
        <v>2</v>
      </c>
      <c r="C188" s="32">
        <v>121</v>
      </c>
      <c r="D188" s="34">
        <v>800</v>
      </c>
      <c r="E188" s="34">
        <v>800</v>
      </c>
      <c r="F188" s="38" t="s">
        <v>78</v>
      </c>
    </row>
    <row r="189" spans="1:6" ht="15" customHeight="1" x14ac:dyDescent="0.25">
      <c r="B189" s="31"/>
      <c r="C189" s="32"/>
      <c r="D189" s="34"/>
      <c r="E189" s="34"/>
      <c r="F189" s="31"/>
    </row>
    <row r="190" spans="1:6" ht="15" customHeight="1" x14ac:dyDescent="0.25">
      <c r="A190" s="30" t="s">
        <v>1026</v>
      </c>
      <c r="B190" s="31"/>
      <c r="C190" s="32"/>
      <c r="D190" s="34"/>
      <c r="E190" s="34"/>
      <c r="F190" s="31"/>
    </row>
    <row r="191" spans="1:6" ht="15" customHeight="1" x14ac:dyDescent="0.25">
      <c r="A191" s="33" t="s">
        <v>1027</v>
      </c>
      <c r="B191" s="31">
        <v>1</v>
      </c>
      <c r="C191" s="32">
        <v>111</v>
      </c>
      <c r="D191" s="34" t="s">
        <v>1028</v>
      </c>
      <c r="E191" s="34" t="s">
        <v>1028</v>
      </c>
      <c r="F191" s="38" t="s">
        <v>78</v>
      </c>
    </row>
    <row r="192" spans="1:6" ht="15" customHeight="1" x14ac:dyDescent="0.25">
      <c r="A192" s="33" t="s">
        <v>1029</v>
      </c>
      <c r="B192" s="31">
        <v>1</v>
      </c>
      <c r="C192" s="32" t="s">
        <v>938</v>
      </c>
      <c r="D192" s="34" t="s">
        <v>1030</v>
      </c>
      <c r="E192" s="34" t="s">
        <v>1030</v>
      </c>
      <c r="F192" s="38" t="s">
        <v>78</v>
      </c>
    </row>
    <row r="193" spans="1:6" ht="15" customHeight="1" x14ac:dyDescent="0.25">
      <c r="A193" s="33" t="s">
        <v>1031</v>
      </c>
      <c r="B193" s="31">
        <v>1</v>
      </c>
      <c r="C193" s="32" t="s">
        <v>1032</v>
      </c>
      <c r="D193" s="34" t="s">
        <v>903</v>
      </c>
      <c r="E193" s="34" t="s">
        <v>903</v>
      </c>
      <c r="F193" s="38" t="s">
        <v>78</v>
      </c>
    </row>
    <row r="194" spans="1:6" ht="15" customHeight="1" x14ac:dyDescent="0.25">
      <c r="A194" s="33"/>
      <c r="B194" s="31">
        <v>2</v>
      </c>
      <c r="C194" s="32">
        <v>93</v>
      </c>
      <c r="D194" s="34">
        <v>1200</v>
      </c>
      <c r="E194" s="34">
        <v>1200</v>
      </c>
      <c r="F194" s="38" t="s">
        <v>78</v>
      </c>
    </row>
    <row r="195" spans="1:6" ht="15" customHeight="1" x14ac:dyDescent="0.25">
      <c r="A195" s="33"/>
      <c r="B195" s="31">
        <v>3</v>
      </c>
      <c r="C195" s="31" t="s">
        <v>1033</v>
      </c>
      <c r="D195" s="34" t="s">
        <v>1034</v>
      </c>
      <c r="E195" s="34" t="s">
        <v>1034</v>
      </c>
      <c r="F195" s="38" t="s">
        <v>78</v>
      </c>
    </row>
    <row r="196" spans="1:6" ht="15" customHeight="1" x14ac:dyDescent="0.25">
      <c r="A196" s="33" t="s">
        <v>1035</v>
      </c>
      <c r="B196" s="31">
        <v>1</v>
      </c>
      <c r="C196" s="32" t="s">
        <v>1036</v>
      </c>
      <c r="D196" s="34" t="s">
        <v>1037</v>
      </c>
      <c r="E196" s="34" t="s">
        <v>1037</v>
      </c>
      <c r="F196" s="38" t="s">
        <v>78</v>
      </c>
    </row>
    <row r="197" spans="1:6" ht="15" customHeight="1" x14ac:dyDescent="0.25">
      <c r="A197" s="33"/>
      <c r="B197" s="31">
        <v>2</v>
      </c>
      <c r="C197" s="32">
        <v>130</v>
      </c>
      <c r="D197" s="34">
        <v>920</v>
      </c>
      <c r="E197" s="34">
        <v>920</v>
      </c>
      <c r="F197" s="38" t="s">
        <v>78</v>
      </c>
    </row>
    <row r="198" spans="1:6" ht="15" customHeight="1" x14ac:dyDescent="0.25">
      <c r="A198" s="33" t="s">
        <v>1038</v>
      </c>
      <c r="B198" s="31">
        <v>1</v>
      </c>
      <c r="C198" s="32" t="s">
        <v>1039</v>
      </c>
      <c r="D198" s="34" t="s">
        <v>1040</v>
      </c>
      <c r="E198" s="34" t="s">
        <v>1040</v>
      </c>
      <c r="F198" s="38" t="s">
        <v>78</v>
      </c>
    </row>
    <row r="199" spans="1:6" ht="15" customHeight="1" x14ac:dyDescent="0.25">
      <c r="A199" s="33"/>
      <c r="B199" s="31">
        <v>2</v>
      </c>
      <c r="C199" s="32" t="s">
        <v>1041</v>
      </c>
      <c r="D199" s="34">
        <v>1000</v>
      </c>
      <c r="E199" s="34">
        <v>1000</v>
      </c>
      <c r="F199" s="38" t="s">
        <v>78</v>
      </c>
    </row>
    <row r="200" spans="1:6" ht="15" customHeight="1" x14ac:dyDescent="0.25">
      <c r="A200" s="33" t="s">
        <v>1042</v>
      </c>
      <c r="B200" s="31">
        <v>1</v>
      </c>
      <c r="C200" s="31" t="s">
        <v>1043</v>
      </c>
      <c r="D200" s="34" t="s">
        <v>1018</v>
      </c>
      <c r="E200" s="34" t="s">
        <v>1018</v>
      </c>
      <c r="F200" s="38" t="s">
        <v>78</v>
      </c>
    </row>
    <row r="201" spans="1:6" ht="15" customHeight="1" x14ac:dyDescent="0.25">
      <c r="A201" s="33" t="s">
        <v>1044</v>
      </c>
      <c r="B201" s="31">
        <v>1</v>
      </c>
      <c r="C201" s="31" t="s">
        <v>1045</v>
      </c>
      <c r="D201" s="34" t="s">
        <v>978</v>
      </c>
      <c r="E201" s="34" t="s">
        <v>978</v>
      </c>
      <c r="F201" s="38" t="s">
        <v>78</v>
      </c>
    </row>
    <row r="202" spans="1:6" ht="15" customHeight="1" x14ac:dyDescent="0.25">
      <c r="A202" s="33" t="s">
        <v>1046</v>
      </c>
      <c r="B202" s="31">
        <v>1</v>
      </c>
      <c r="C202" s="32" t="s">
        <v>1047</v>
      </c>
      <c r="D202" s="34" t="s">
        <v>939</v>
      </c>
      <c r="E202" s="34" t="s">
        <v>939</v>
      </c>
      <c r="F202" s="38" t="s">
        <v>78</v>
      </c>
    </row>
    <row r="203" spans="1:6" ht="15" customHeight="1" x14ac:dyDescent="0.25">
      <c r="A203" s="40"/>
      <c r="B203" s="31">
        <v>2</v>
      </c>
      <c r="C203" s="32" t="s">
        <v>1048</v>
      </c>
      <c r="D203" s="34" t="s">
        <v>1018</v>
      </c>
      <c r="E203" s="34" t="s">
        <v>1018</v>
      </c>
      <c r="F203" s="38" t="s">
        <v>78</v>
      </c>
    </row>
    <row r="204" spans="1:6" ht="15" customHeight="1" x14ac:dyDescent="0.25">
      <c r="A204" s="33" t="s">
        <v>1049</v>
      </c>
      <c r="B204" s="31">
        <v>5</v>
      </c>
      <c r="C204" s="32">
        <v>153</v>
      </c>
      <c r="D204" s="34">
        <v>3500</v>
      </c>
      <c r="E204" s="34">
        <v>3500</v>
      </c>
      <c r="F204" s="38" t="s">
        <v>78</v>
      </c>
    </row>
    <row r="205" spans="1:6" ht="15" customHeight="1" x14ac:dyDescent="0.25">
      <c r="A205" s="33" t="s">
        <v>1050</v>
      </c>
      <c r="B205" s="31">
        <v>1</v>
      </c>
      <c r="C205" s="32">
        <v>111</v>
      </c>
      <c r="D205" s="34" t="s">
        <v>1040</v>
      </c>
      <c r="E205" s="34" t="s">
        <v>1040</v>
      </c>
      <c r="F205" s="38" t="s">
        <v>78</v>
      </c>
    </row>
    <row r="206" spans="1:6" ht="15" customHeight="1" x14ac:dyDescent="0.25">
      <c r="A206" s="33"/>
      <c r="B206" s="31">
        <v>2</v>
      </c>
      <c r="C206" s="32" t="s">
        <v>1051</v>
      </c>
      <c r="D206" s="34">
        <v>1000</v>
      </c>
      <c r="E206" s="34">
        <v>1000</v>
      </c>
      <c r="F206" s="38" t="s">
        <v>78</v>
      </c>
    </row>
    <row r="207" spans="1:6" ht="15" customHeight="1" x14ac:dyDescent="0.25">
      <c r="A207" s="33" t="s">
        <v>916</v>
      </c>
      <c r="B207" s="31">
        <v>1</v>
      </c>
      <c r="C207" s="32">
        <v>104</v>
      </c>
      <c r="D207" s="34">
        <v>1750</v>
      </c>
      <c r="E207" s="34">
        <v>1750</v>
      </c>
      <c r="F207" s="38" t="s">
        <v>78</v>
      </c>
    </row>
    <row r="208" spans="1:6" ht="15" customHeight="1" x14ac:dyDescent="0.25">
      <c r="A208" s="33" t="s">
        <v>1052</v>
      </c>
      <c r="B208" s="31">
        <v>1</v>
      </c>
      <c r="C208" s="32">
        <v>102</v>
      </c>
      <c r="D208" s="34">
        <v>1200</v>
      </c>
      <c r="E208" s="34">
        <v>1200</v>
      </c>
      <c r="F208" s="38" t="s">
        <v>78</v>
      </c>
    </row>
    <row r="209" spans="1:6" ht="15" customHeight="1" x14ac:dyDescent="0.25">
      <c r="A209" s="33" t="s">
        <v>1053</v>
      </c>
      <c r="B209" s="31">
        <v>1</v>
      </c>
      <c r="C209" s="32">
        <v>111</v>
      </c>
      <c r="D209" s="34">
        <v>1500</v>
      </c>
      <c r="E209" s="34">
        <v>1500</v>
      </c>
      <c r="F209" s="38" t="s">
        <v>78</v>
      </c>
    </row>
    <row r="210" spans="1:6" ht="15" customHeight="1" x14ac:dyDescent="0.25">
      <c r="A210" s="33" t="s">
        <v>1054</v>
      </c>
      <c r="B210" s="31">
        <v>1</v>
      </c>
      <c r="C210" s="32">
        <v>102</v>
      </c>
      <c r="D210" s="34">
        <v>1800</v>
      </c>
      <c r="E210" s="34">
        <v>1800</v>
      </c>
      <c r="F210" s="38" t="s">
        <v>78</v>
      </c>
    </row>
    <row r="211" spans="1:6" ht="15" customHeight="1" x14ac:dyDescent="0.25">
      <c r="A211" s="33"/>
      <c r="B211" s="31">
        <v>2</v>
      </c>
      <c r="C211" s="32">
        <v>102</v>
      </c>
      <c r="D211" s="34" t="s">
        <v>1055</v>
      </c>
      <c r="E211" s="34" t="s">
        <v>1055</v>
      </c>
      <c r="F211" s="38" t="s">
        <v>78</v>
      </c>
    </row>
    <row r="212" spans="1:6" ht="15" customHeight="1" x14ac:dyDescent="0.25">
      <c r="A212" s="33" t="s">
        <v>1056</v>
      </c>
      <c r="B212" s="31">
        <v>1</v>
      </c>
      <c r="C212" s="32" t="s">
        <v>1057</v>
      </c>
      <c r="D212" s="34" t="s">
        <v>1058</v>
      </c>
      <c r="E212" s="34" t="s">
        <v>1058</v>
      </c>
      <c r="F212" s="38" t="s">
        <v>78</v>
      </c>
    </row>
    <row r="213" spans="1:6" ht="15" customHeight="1" x14ac:dyDescent="0.25">
      <c r="A213" s="33"/>
      <c r="B213" s="31">
        <v>2</v>
      </c>
      <c r="C213" s="32">
        <v>111</v>
      </c>
      <c r="D213" s="34" t="s">
        <v>1059</v>
      </c>
      <c r="E213" s="34" t="s">
        <v>1059</v>
      </c>
      <c r="F213" s="38" t="s">
        <v>78</v>
      </c>
    </row>
    <row r="214" spans="1:6" ht="15" customHeight="1" x14ac:dyDescent="0.25">
      <c r="A214" s="33" t="s">
        <v>1060</v>
      </c>
      <c r="B214" s="31">
        <v>1</v>
      </c>
      <c r="C214" s="32" t="s">
        <v>1061</v>
      </c>
      <c r="D214" s="34" t="s">
        <v>1062</v>
      </c>
      <c r="E214" s="34" t="s">
        <v>1062</v>
      </c>
      <c r="F214" s="38" t="s">
        <v>78</v>
      </c>
    </row>
    <row r="215" spans="1:6" ht="15" customHeight="1" x14ac:dyDescent="0.25">
      <c r="A215" s="33" t="s">
        <v>952</v>
      </c>
      <c r="B215" s="31">
        <v>1</v>
      </c>
      <c r="C215" s="32" t="s">
        <v>1063</v>
      </c>
      <c r="D215" s="34" t="s">
        <v>1064</v>
      </c>
      <c r="E215" s="34" t="s">
        <v>1064</v>
      </c>
      <c r="F215" s="38" t="s">
        <v>78</v>
      </c>
    </row>
    <row r="216" spans="1:6" ht="15" customHeight="1" x14ac:dyDescent="0.25">
      <c r="A216" s="33"/>
      <c r="B216" s="31">
        <v>1</v>
      </c>
      <c r="C216" s="32">
        <v>139</v>
      </c>
      <c r="D216" s="34">
        <v>2600</v>
      </c>
      <c r="E216" s="34">
        <v>2600</v>
      </c>
      <c r="F216" s="38" t="s">
        <v>78</v>
      </c>
    </row>
    <row r="217" spans="1:6" ht="15" customHeight="1" x14ac:dyDescent="0.25">
      <c r="A217" s="33"/>
      <c r="B217" s="31">
        <v>2</v>
      </c>
      <c r="C217" s="32">
        <v>139</v>
      </c>
      <c r="D217" s="34">
        <v>1500</v>
      </c>
      <c r="E217" s="34">
        <v>1500</v>
      </c>
      <c r="F217" s="38" t="s">
        <v>78</v>
      </c>
    </row>
    <row r="218" spans="1:6" ht="15" customHeight="1" x14ac:dyDescent="0.25">
      <c r="A218" s="33" t="s">
        <v>954</v>
      </c>
      <c r="B218" s="31">
        <v>2</v>
      </c>
      <c r="C218" s="32">
        <v>111</v>
      </c>
      <c r="D218" s="34">
        <v>1000</v>
      </c>
      <c r="E218" s="34">
        <v>1000</v>
      </c>
      <c r="F218" s="38" t="s">
        <v>78</v>
      </c>
    </row>
    <row r="219" spans="1:6" ht="15" customHeight="1" x14ac:dyDescent="0.25">
      <c r="A219" s="33" t="s">
        <v>1065</v>
      </c>
      <c r="B219" s="31">
        <v>1</v>
      </c>
      <c r="C219" s="32">
        <v>111</v>
      </c>
      <c r="D219" s="34">
        <v>1600</v>
      </c>
      <c r="E219" s="34">
        <v>1600</v>
      </c>
      <c r="F219" s="38" t="s">
        <v>78</v>
      </c>
    </row>
    <row r="220" spans="1:6" ht="15" customHeight="1" x14ac:dyDescent="0.25">
      <c r="A220" s="33" t="s">
        <v>1066</v>
      </c>
      <c r="B220" s="31">
        <v>1</v>
      </c>
      <c r="C220" s="32">
        <v>74</v>
      </c>
      <c r="D220" s="34" t="s">
        <v>1034</v>
      </c>
      <c r="E220" s="34" t="s">
        <v>1034</v>
      </c>
      <c r="F220" s="38" t="s">
        <v>78</v>
      </c>
    </row>
    <row r="221" spans="1:6" ht="15" customHeight="1" x14ac:dyDescent="0.25">
      <c r="A221" s="33" t="s">
        <v>1067</v>
      </c>
      <c r="B221" s="31">
        <v>1</v>
      </c>
      <c r="C221" s="32">
        <v>111</v>
      </c>
      <c r="D221" s="34">
        <v>1500</v>
      </c>
      <c r="E221" s="34">
        <v>1500</v>
      </c>
      <c r="F221" s="38" t="s">
        <v>78</v>
      </c>
    </row>
    <row r="222" spans="1:6" ht="15" customHeight="1" x14ac:dyDescent="0.25">
      <c r="A222" s="40"/>
      <c r="B222" s="31">
        <v>2</v>
      </c>
      <c r="C222" s="32">
        <v>111</v>
      </c>
      <c r="D222" s="34">
        <v>1600</v>
      </c>
      <c r="E222" s="34">
        <v>1600</v>
      </c>
      <c r="F222" s="38" t="s">
        <v>78</v>
      </c>
    </row>
    <row r="223" spans="1:6" ht="15" customHeight="1" x14ac:dyDescent="0.25">
      <c r="A223" s="33" t="s">
        <v>1068</v>
      </c>
      <c r="B223" s="31">
        <v>1</v>
      </c>
      <c r="C223" s="32">
        <v>116</v>
      </c>
      <c r="D223" s="34">
        <v>2500</v>
      </c>
      <c r="E223" s="34">
        <v>2500</v>
      </c>
      <c r="F223" s="38" t="s">
        <v>78</v>
      </c>
    </row>
    <row r="224" spans="1:6" ht="15" customHeight="1" x14ac:dyDescent="0.25">
      <c r="A224" s="33" t="s">
        <v>1069</v>
      </c>
      <c r="B224" s="31">
        <v>1</v>
      </c>
      <c r="C224" s="32" t="s">
        <v>1070</v>
      </c>
      <c r="D224" s="34" t="s">
        <v>897</v>
      </c>
      <c r="E224" s="34" t="s">
        <v>897</v>
      </c>
      <c r="F224" s="38" t="s">
        <v>78</v>
      </c>
    </row>
    <row r="225" spans="1:6" ht="15" customHeight="1" x14ac:dyDescent="0.25">
      <c r="A225" s="33"/>
      <c r="B225" s="31">
        <v>2</v>
      </c>
      <c r="C225" s="32" t="s">
        <v>1071</v>
      </c>
      <c r="D225" s="34" t="s">
        <v>846</v>
      </c>
      <c r="E225" s="34" t="s">
        <v>846</v>
      </c>
      <c r="F225" s="38" t="s">
        <v>78</v>
      </c>
    </row>
    <row r="226" spans="1:6" ht="15" customHeight="1" x14ac:dyDescent="0.25">
      <c r="A226" s="33" t="s">
        <v>1072</v>
      </c>
      <c r="B226" s="31">
        <v>1</v>
      </c>
      <c r="C226" s="32" t="s">
        <v>1073</v>
      </c>
      <c r="D226" s="34" t="s">
        <v>931</v>
      </c>
      <c r="E226" s="34" t="s">
        <v>931</v>
      </c>
      <c r="F226" s="38" t="s">
        <v>78</v>
      </c>
    </row>
    <row r="227" spans="1:6" ht="15" customHeight="1" x14ac:dyDescent="0.25">
      <c r="A227" s="33"/>
      <c r="B227" s="31">
        <v>2</v>
      </c>
      <c r="C227" s="32" t="s">
        <v>1074</v>
      </c>
      <c r="D227" s="34" t="s">
        <v>969</v>
      </c>
      <c r="E227" s="34" t="s">
        <v>969</v>
      </c>
      <c r="F227" s="38" t="s">
        <v>78</v>
      </c>
    </row>
    <row r="228" spans="1:6" ht="15" customHeight="1" x14ac:dyDescent="0.25">
      <c r="A228" s="33" t="s">
        <v>1075</v>
      </c>
      <c r="B228" s="31">
        <v>2</v>
      </c>
      <c r="C228" s="32">
        <v>111</v>
      </c>
      <c r="D228" s="34" t="s">
        <v>1003</v>
      </c>
      <c r="E228" s="34" t="s">
        <v>1003</v>
      </c>
      <c r="F228" s="38" t="s">
        <v>78</v>
      </c>
    </row>
    <row r="229" spans="1:6" ht="15" customHeight="1" x14ac:dyDescent="0.25">
      <c r="A229" s="33" t="s">
        <v>1076</v>
      </c>
      <c r="B229" s="31">
        <v>1</v>
      </c>
      <c r="C229" s="32">
        <v>111</v>
      </c>
      <c r="D229" s="34" t="s">
        <v>1077</v>
      </c>
      <c r="E229" s="34" t="s">
        <v>1077</v>
      </c>
      <c r="F229" s="38" t="s">
        <v>78</v>
      </c>
    </row>
    <row r="230" spans="1:6" ht="15" customHeight="1" x14ac:dyDescent="0.25">
      <c r="A230" s="33"/>
      <c r="B230" s="31">
        <v>2</v>
      </c>
      <c r="C230" s="32">
        <v>105</v>
      </c>
      <c r="D230" s="34">
        <v>1050</v>
      </c>
      <c r="E230" s="34">
        <v>1050</v>
      </c>
      <c r="F230" s="38" t="s">
        <v>78</v>
      </c>
    </row>
    <row r="231" spans="1:6" ht="15" customHeight="1" x14ac:dyDescent="0.25">
      <c r="A231" s="33" t="s">
        <v>1078</v>
      </c>
      <c r="B231" s="31">
        <v>1</v>
      </c>
      <c r="C231" s="32">
        <v>56</v>
      </c>
      <c r="D231" s="34">
        <v>650</v>
      </c>
      <c r="E231" s="34">
        <v>650</v>
      </c>
      <c r="F231" s="38" t="s">
        <v>78</v>
      </c>
    </row>
    <row r="232" spans="1:6" ht="15" customHeight="1" x14ac:dyDescent="0.25">
      <c r="A232" s="33" t="s">
        <v>1079</v>
      </c>
      <c r="B232" s="31">
        <v>1</v>
      </c>
      <c r="C232" s="32">
        <v>111</v>
      </c>
      <c r="D232" s="34">
        <v>1200</v>
      </c>
      <c r="E232" s="34">
        <v>1200</v>
      </c>
      <c r="F232" s="38" t="s">
        <v>78</v>
      </c>
    </row>
    <row r="233" spans="1:6" ht="15" customHeight="1" x14ac:dyDescent="0.25">
      <c r="A233" s="33"/>
      <c r="B233" s="31">
        <v>2</v>
      </c>
      <c r="C233" s="32" t="s">
        <v>911</v>
      </c>
      <c r="D233" s="34" t="s">
        <v>1080</v>
      </c>
      <c r="E233" s="34" t="s">
        <v>1080</v>
      </c>
      <c r="F233" s="38" t="s">
        <v>78</v>
      </c>
    </row>
    <row r="234" spans="1:6" ht="15" customHeight="1" x14ac:dyDescent="0.25">
      <c r="A234" s="33" t="s">
        <v>1081</v>
      </c>
      <c r="B234" s="31">
        <v>1</v>
      </c>
      <c r="C234" s="32" t="s">
        <v>1082</v>
      </c>
      <c r="D234" s="34" t="s">
        <v>1083</v>
      </c>
      <c r="E234" s="34" t="s">
        <v>1083</v>
      </c>
      <c r="F234" s="38" t="s">
        <v>78</v>
      </c>
    </row>
    <row r="235" spans="1:6" ht="15" customHeight="1" x14ac:dyDescent="0.25">
      <c r="A235" s="40"/>
      <c r="B235" s="31">
        <v>3</v>
      </c>
      <c r="C235" s="32">
        <v>98</v>
      </c>
      <c r="D235" s="34">
        <v>2350</v>
      </c>
      <c r="E235" s="34">
        <v>2350</v>
      </c>
      <c r="F235" s="38" t="s">
        <v>78</v>
      </c>
    </row>
    <row r="236" spans="1:6" ht="15" customHeight="1" x14ac:dyDescent="0.25">
      <c r="A236" s="40"/>
      <c r="B236" s="31"/>
      <c r="C236" s="32">
        <v>203</v>
      </c>
      <c r="D236" s="34">
        <v>4500</v>
      </c>
      <c r="E236" s="34">
        <v>4500</v>
      </c>
      <c r="F236" s="38" t="s">
        <v>78</v>
      </c>
    </row>
    <row r="237" spans="1:6" ht="15" customHeight="1" x14ac:dyDescent="0.25">
      <c r="A237" s="40"/>
      <c r="B237" s="31">
        <v>4</v>
      </c>
      <c r="C237" s="32" t="s">
        <v>1084</v>
      </c>
      <c r="D237" s="34">
        <v>2000</v>
      </c>
      <c r="E237" s="34">
        <v>2000</v>
      </c>
      <c r="F237" s="38" t="s">
        <v>78</v>
      </c>
    </row>
    <row r="238" spans="1:6" ht="15" customHeight="1" x14ac:dyDescent="0.25">
      <c r="A238" s="33" t="s">
        <v>1085</v>
      </c>
      <c r="B238" s="31">
        <v>1</v>
      </c>
      <c r="C238" s="32">
        <v>116</v>
      </c>
      <c r="D238" s="34">
        <v>1500</v>
      </c>
      <c r="E238" s="34">
        <v>1500</v>
      </c>
      <c r="F238" s="38" t="s">
        <v>78</v>
      </c>
    </row>
    <row r="239" spans="1:6" ht="15" customHeight="1" x14ac:dyDescent="0.25">
      <c r="A239" s="33" t="s">
        <v>1086</v>
      </c>
      <c r="B239" s="31">
        <v>1</v>
      </c>
      <c r="C239" s="32">
        <v>180</v>
      </c>
      <c r="D239" s="34">
        <v>1800</v>
      </c>
      <c r="E239" s="34">
        <v>1800</v>
      </c>
      <c r="F239" s="38" t="s">
        <v>78</v>
      </c>
    </row>
    <row r="240" spans="1:6" ht="15" customHeight="1" x14ac:dyDescent="0.25">
      <c r="A240" s="33" t="s">
        <v>1087</v>
      </c>
      <c r="B240" s="31">
        <v>1</v>
      </c>
      <c r="C240" s="32">
        <v>92</v>
      </c>
      <c r="D240" s="34">
        <v>2000</v>
      </c>
      <c r="E240" s="34">
        <v>2000</v>
      </c>
      <c r="F240" s="38" t="s">
        <v>78</v>
      </c>
    </row>
    <row r="241" spans="1:6" ht="15" customHeight="1" x14ac:dyDescent="0.25">
      <c r="A241" s="40"/>
      <c r="B241" s="31">
        <v>2</v>
      </c>
      <c r="C241" s="32" t="s">
        <v>1088</v>
      </c>
      <c r="D241" s="34" t="s">
        <v>1089</v>
      </c>
      <c r="E241" s="34" t="s">
        <v>1089</v>
      </c>
      <c r="F241" s="38" t="s">
        <v>78</v>
      </c>
    </row>
    <row r="242" spans="1:6" ht="15" customHeight="1" x14ac:dyDescent="0.25">
      <c r="A242" s="40"/>
      <c r="B242" s="31">
        <v>3</v>
      </c>
      <c r="C242" s="32">
        <v>111</v>
      </c>
      <c r="D242" s="34">
        <v>1800</v>
      </c>
      <c r="E242" s="34">
        <v>1800</v>
      </c>
      <c r="F242" s="38" t="s">
        <v>78</v>
      </c>
    </row>
    <row r="243" spans="1:6" ht="15" customHeight="1" x14ac:dyDescent="0.25">
      <c r="A243" s="40"/>
      <c r="B243" s="31">
        <v>4</v>
      </c>
      <c r="C243" s="32">
        <v>98</v>
      </c>
      <c r="D243" s="34" t="s">
        <v>1090</v>
      </c>
      <c r="E243" s="34" t="s">
        <v>1090</v>
      </c>
      <c r="F243" s="38" t="s">
        <v>78</v>
      </c>
    </row>
    <row r="244" spans="1:6" ht="15" customHeight="1" x14ac:dyDescent="0.25">
      <c r="A244" s="40"/>
      <c r="B244" s="31">
        <v>5</v>
      </c>
      <c r="C244" s="32">
        <v>92</v>
      </c>
      <c r="D244" s="34">
        <v>1800</v>
      </c>
      <c r="E244" s="34">
        <v>1800</v>
      </c>
      <c r="F244" s="38" t="s">
        <v>78</v>
      </c>
    </row>
    <row r="245" spans="1:6" ht="15" customHeight="1" x14ac:dyDescent="0.25">
      <c r="A245" s="40"/>
      <c r="B245" s="31"/>
      <c r="C245" s="32"/>
      <c r="D245" s="34"/>
      <c r="E245" s="34"/>
      <c r="F245" s="31"/>
    </row>
    <row r="246" spans="1:6" ht="15" customHeight="1" x14ac:dyDescent="0.25">
      <c r="A246" s="30" t="s">
        <v>1091</v>
      </c>
      <c r="D246" s="35"/>
      <c r="E246" s="35"/>
    </row>
    <row r="247" spans="1:6" ht="15" customHeight="1" x14ac:dyDescent="0.25">
      <c r="A247" s="33" t="s">
        <v>1092</v>
      </c>
      <c r="B247" s="31">
        <v>1</v>
      </c>
      <c r="C247" s="31" t="s">
        <v>922</v>
      </c>
      <c r="D247" s="34" t="s">
        <v>1093</v>
      </c>
      <c r="E247" s="34" t="s">
        <v>1093</v>
      </c>
      <c r="F247" s="38" t="s">
        <v>78</v>
      </c>
    </row>
    <row r="248" spans="1:6" ht="15" customHeight="1" x14ac:dyDescent="0.25">
      <c r="A248" s="33"/>
      <c r="B248" s="31">
        <v>2</v>
      </c>
      <c r="C248" s="31" t="s">
        <v>1094</v>
      </c>
      <c r="D248" s="34" t="s">
        <v>1095</v>
      </c>
      <c r="E248" s="34" t="s">
        <v>1095</v>
      </c>
      <c r="F248" s="38" t="s">
        <v>78</v>
      </c>
    </row>
    <row r="249" spans="1:6" ht="15" customHeight="1" x14ac:dyDescent="0.25">
      <c r="A249" s="33" t="s">
        <v>1096</v>
      </c>
      <c r="B249" s="31">
        <v>1</v>
      </c>
      <c r="C249" s="31" t="s">
        <v>1097</v>
      </c>
      <c r="D249" s="34" t="s">
        <v>996</v>
      </c>
      <c r="E249" s="34" t="s">
        <v>996</v>
      </c>
      <c r="F249" s="38" t="s">
        <v>78</v>
      </c>
    </row>
    <row r="250" spans="1:6" ht="15" customHeight="1" x14ac:dyDescent="0.25">
      <c r="A250" s="33" t="s">
        <v>1098</v>
      </c>
      <c r="B250" s="31">
        <v>1</v>
      </c>
      <c r="C250" s="31">
        <v>92</v>
      </c>
      <c r="D250" s="34">
        <v>1300</v>
      </c>
      <c r="E250" s="34">
        <v>1300</v>
      </c>
      <c r="F250" s="38" t="s">
        <v>78</v>
      </c>
    </row>
    <row r="251" spans="1:6" ht="15" customHeight="1" x14ac:dyDescent="0.25">
      <c r="A251" s="33"/>
      <c r="B251" s="31">
        <v>2</v>
      </c>
      <c r="C251" s="31">
        <v>111</v>
      </c>
      <c r="D251" s="34">
        <v>800</v>
      </c>
      <c r="E251" s="34">
        <v>800</v>
      </c>
      <c r="F251" s="38" t="s">
        <v>78</v>
      </c>
    </row>
    <row r="252" spans="1:6" ht="15" customHeight="1" x14ac:dyDescent="0.25">
      <c r="A252" s="33" t="s">
        <v>1099</v>
      </c>
      <c r="B252" s="31">
        <v>1</v>
      </c>
      <c r="C252" s="31" t="s">
        <v>1100</v>
      </c>
      <c r="D252" s="34" t="s">
        <v>1101</v>
      </c>
      <c r="E252" s="34" t="s">
        <v>1101</v>
      </c>
      <c r="F252" s="38" t="s">
        <v>78</v>
      </c>
    </row>
    <row r="253" spans="1:6" ht="15" customHeight="1" x14ac:dyDescent="0.25">
      <c r="A253" s="33" t="s">
        <v>1102</v>
      </c>
      <c r="B253" s="31">
        <v>2</v>
      </c>
      <c r="C253" s="31">
        <v>111</v>
      </c>
      <c r="D253" s="34">
        <v>1200</v>
      </c>
      <c r="E253" s="34">
        <v>1200</v>
      </c>
      <c r="F253" s="31" t="s">
        <v>78</v>
      </c>
    </row>
    <row r="254" spans="1:6" ht="15" customHeight="1" x14ac:dyDescent="0.25">
      <c r="A254" s="33" t="s">
        <v>1103</v>
      </c>
      <c r="B254" s="31">
        <v>1</v>
      </c>
      <c r="C254" s="31">
        <v>159</v>
      </c>
      <c r="D254" s="34">
        <v>1200</v>
      </c>
      <c r="E254" s="34">
        <v>1200</v>
      </c>
      <c r="F254" s="31" t="s">
        <v>78</v>
      </c>
    </row>
    <row r="255" spans="1:6" ht="15" customHeight="1" x14ac:dyDescent="0.25">
      <c r="A255" s="33"/>
      <c r="B255" s="31">
        <v>2</v>
      </c>
      <c r="C255" s="31">
        <v>159</v>
      </c>
      <c r="D255" s="34">
        <v>1000</v>
      </c>
      <c r="E255" s="34">
        <v>1000</v>
      </c>
      <c r="F255" s="31" t="s">
        <v>78</v>
      </c>
    </row>
    <row r="256" spans="1:6" ht="15" customHeight="1" x14ac:dyDescent="0.25">
      <c r="A256" s="33" t="s">
        <v>1104</v>
      </c>
      <c r="B256" s="31">
        <v>1</v>
      </c>
      <c r="C256" s="31">
        <v>158</v>
      </c>
      <c r="D256" s="34">
        <v>1700</v>
      </c>
      <c r="E256" s="34">
        <v>1700</v>
      </c>
      <c r="F256" s="31" t="s">
        <v>78</v>
      </c>
    </row>
    <row r="257" spans="1:6" ht="15" customHeight="1" x14ac:dyDescent="0.25">
      <c r="A257" s="33" t="s">
        <v>1105</v>
      </c>
      <c r="B257" s="31">
        <v>1</v>
      </c>
      <c r="C257" s="31">
        <v>108</v>
      </c>
      <c r="D257" s="34">
        <v>1500</v>
      </c>
      <c r="E257" s="34">
        <v>1500</v>
      </c>
      <c r="F257" s="31" t="s">
        <v>78</v>
      </c>
    </row>
    <row r="258" spans="1:6" ht="15" customHeight="1" x14ac:dyDescent="0.25">
      <c r="A258" s="33"/>
      <c r="B258" s="31">
        <v>2</v>
      </c>
      <c r="C258" s="32">
        <v>108</v>
      </c>
      <c r="D258" s="34" t="s">
        <v>941</v>
      </c>
      <c r="E258" s="34" t="s">
        <v>941</v>
      </c>
      <c r="F258" s="38" t="s">
        <v>78</v>
      </c>
    </row>
    <row r="259" spans="1:6" ht="15" customHeight="1" x14ac:dyDescent="0.25">
      <c r="A259" s="33" t="s">
        <v>1106</v>
      </c>
      <c r="B259" s="31">
        <v>1</v>
      </c>
      <c r="C259" s="32" t="s">
        <v>1107</v>
      </c>
      <c r="D259" s="34" t="s">
        <v>1108</v>
      </c>
      <c r="E259" s="34" t="s">
        <v>1108</v>
      </c>
      <c r="F259" s="41" t="s">
        <v>78</v>
      </c>
    </row>
    <row r="260" spans="1:6" ht="15" customHeight="1" x14ac:dyDescent="0.25">
      <c r="A260" s="33"/>
      <c r="B260" s="31">
        <v>2</v>
      </c>
      <c r="C260" s="32" t="s">
        <v>1109</v>
      </c>
      <c r="D260" s="34" t="s">
        <v>1037</v>
      </c>
      <c r="E260" s="34" t="s">
        <v>1037</v>
      </c>
      <c r="F260" s="41" t="s">
        <v>78</v>
      </c>
    </row>
    <row r="261" spans="1:6" ht="15" customHeight="1" x14ac:dyDescent="0.25">
      <c r="A261" s="33" t="s">
        <v>1110</v>
      </c>
      <c r="B261" s="31">
        <v>2</v>
      </c>
      <c r="C261" s="32">
        <v>111</v>
      </c>
      <c r="D261" s="34">
        <v>1000</v>
      </c>
      <c r="E261" s="34">
        <v>1000</v>
      </c>
      <c r="F261" s="41" t="s">
        <v>78</v>
      </c>
    </row>
    <row r="262" spans="1:6" ht="15" customHeight="1" x14ac:dyDescent="0.25">
      <c r="A262" s="33" t="s">
        <v>1111</v>
      </c>
      <c r="B262" s="31">
        <v>1</v>
      </c>
      <c r="C262" s="32">
        <v>74</v>
      </c>
      <c r="D262" s="34">
        <v>2000</v>
      </c>
      <c r="E262" s="34">
        <v>2000</v>
      </c>
      <c r="F262" s="41" t="s">
        <v>78</v>
      </c>
    </row>
    <row r="263" spans="1:6" ht="15" customHeight="1" x14ac:dyDescent="0.25">
      <c r="A263" s="33"/>
      <c r="D263" s="35"/>
      <c r="E263" s="35"/>
    </row>
    <row r="264" spans="1:6" ht="15" customHeight="1" x14ac:dyDescent="0.25">
      <c r="A264" s="131" t="s">
        <v>1112</v>
      </c>
      <c r="D264" s="35"/>
      <c r="E264" s="35"/>
    </row>
    <row r="265" spans="1:6" ht="15" customHeight="1" x14ac:dyDescent="0.25">
      <c r="A265" s="33" t="s">
        <v>1113</v>
      </c>
      <c r="B265" s="31">
        <v>1</v>
      </c>
      <c r="C265" s="31">
        <v>93</v>
      </c>
      <c r="D265" s="34" t="s">
        <v>1114</v>
      </c>
      <c r="E265" s="34" t="s">
        <v>1114</v>
      </c>
      <c r="F265" s="38" t="s">
        <v>78</v>
      </c>
    </row>
    <row r="266" spans="1:6" ht="15" customHeight="1" x14ac:dyDescent="0.25">
      <c r="A266" s="33" t="s">
        <v>1115</v>
      </c>
      <c r="B266" s="31">
        <v>1</v>
      </c>
      <c r="C266" s="31">
        <v>111</v>
      </c>
      <c r="D266" s="34">
        <v>1600</v>
      </c>
      <c r="E266" s="34">
        <v>1600</v>
      </c>
      <c r="F266" s="38" t="s">
        <v>78</v>
      </c>
    </row>
    <row r="267" spans="1:6" ht="15" customHeight="1" x14ac:dyDescent="0.25">
      <c r="A267" s="33"/>
      <c r="B267" s="31">
        <v>2</v>
      </c>
      <c r="C267" s="32">
        <v>111</v>
      </c>
      <c r="D267" s="34" t="s">
        <v>838</v>
      </c>
      <c r="E267" s="34" t="s">
        <v>838</v>
      </c>
      <c r="F267" s="38" t="s">
        <v>78</v>
      </c>
    </row>
    <row r="268" spans="1:6" ht="15" customHeight="1" x14ac:dyDescent="0.25">
      <c r="A268" s="33"/>
      <c r="B268" s="31">
        <v>3</v>
      </c>
      <c r="C268" s="32">
        <v>111</v>
      </c>
      <c r="D268" s="34">
        <v>1600</v>
      </c>
      <c r="E268" s="34">
        <v>1600</v>
      </c>
      <c r="F268" s="38" t="s">
        <v>78</v>
      </c>
    </row>
    <row r="269" spans="1:6" ht="15" customHeight="1" x14ac:dyDescent="0.25">
      <c r="A269" s="33" t="s">
        <v>1116</v>
      </c>
      <c r="B269" s="31">
        <v>1</v>
      </c>
      <c r="C269" s="32">
        <v>92</v>
      </c>
      <c r="D269" s="34">
        <v>1500</v>
      </c>
      <c r="E269" s="34">
        <v>1500</v>
      </c>
      <c r="F269" s="38" t="s">
        <v>78</v>
      </c>
    </row>
    <row r="270" spans="1:6" ht="15" customHeight="1" x14ac:dyDescent="0.25">
      <c r="A270" s="33" t="s">
        <v>1117</v>
      </c>
      <c r="B270" s="31">
        <v>1</v>
      </c>
      <c r="C270" s="32">
        <v>111</v>
      </c>
      <c r="D270" s="34">
        <v>1600</v>
      </c>
      <c r="E270" s="34">
        <v>1600</v>
      </c>
      <c r="F270" s="38" t="s">
        <v>78</v>
      </c>
    </row>
    <row r="271" spans="1:6" ht="15" customHeight="1" x14ac:dyDescent="0.25">
      <c r="A271" s="33"/>
      <c r="B271" s="31"/>
      <c r="C271" s="32">
        <v>149</v>
      </c>
      <c r="D271" s="34">
        <v>2500</v>
      </c>
      <c r="E271" s="34">
        <v>2500</v>
      </c>
      <c r="F271" s="38" t="s">
        <v>78</v>
      </c>
    </row>
    <row r="272" spans="1:6" ht="15" customHeight="1" x14ac:dyDescent="0.25">
      <c r="A272" s="40"/>
      <c r="B272" s="31"/>
      <c r="C272" s="32"/>
      <c r="D272" s="34"/>
      <c r="E272" s="34"/>
      <c r="F272" s="31"/>
    </row>
    <row r="273" spans="1:6" s="89" customFormat="1" ht="15" customHeight="1" x14ac:dyDescent="0.25">
      <c r="A273" s="42" t="s">
        <v>2381</v>
      </c>
      <c r="B273" s="106"/>
      <c r="C273" s="106"/>
      <c r="D273" s="106"/>
      <c r="E273" s="106"/>
      <c r="F273" s="106"/>
    </row>
    <row r="274" spans="1:6" s="89" customFormat="1" ht="15" customHeight="1" x14ac:dyDescent="0.25">
      <c r="A274" s="43" t="s">
        <v>2594</v>
      </c>
      <c r="B274" s="44">
        <v>1</v>
      </c>
      <c r="C274" s="44">
        <v>150</v>
      </c>
      <c r="D274" s="44" t="s">
        <v>12</v>
      </c>
      <c r="E274" s="44" t="s">
        <v>846</v>
      </c>
      <c r="F274" s="44" t="s">
        <v>14</v>
      </c>
    </row>
    <row r="275" spans="1:6" s="89" customFormat="1" ht="15" customHeight="1" x14ac:dyDescent="0.25">
      <c r="A275" s="43" t="s">
        <v>2558</v>
      </c>
      <c r="B275" s="44">
        <v>1</v>
      </c>
      <c r="C275" s="44">
        <v>104</v>
      </c>
      <c r="D275" s="44" t="s">
        <v>2588</v>
      </c>
      <c r="E275" s="44" t="s">
        <v>2088</v>
      </c>
      <c r="F275" s="45">
        <f>(((1150-1200)/1200)*100)</f>
        <v>-4.1666666666666661</v>
      </c>
    </row>
    <row r="276" spans="1:6" s="89" customFormat="1" ht="15" customHeight="1" x14ac:dyDescent="0.25">
      <c r="A276" s="43"/>
      <c r="B276" s="44">
        <v>2</v>
      </c>
      <c r="C276" s="44">
        <v>104</v>
      </c>
      <c r="D276" s="44" t="s">
        <v>12</v>
      </c>
      <c r="E276" s="44" t="s">
        <v>1239</v>
      </c>
      <c r="F276" s="44" t="s">
        <v>14</v>
      </c>
    </row>
    <row r="277" spans="1:6" s="89" customFormat="1" ht="15" customHeight="1" x14ac:dyDescent="0.25">
      <c r="A277" s="43" t="s">
        <v>2559</v>
      </c>
      <c r="B277" s="44">
        <v>1</v>
      </c>
      <c r="C277" s="44">
        <v>100</v>
      </c>
      <c r="D277" s="44" t="s">
        <v>12</v>
      </c>
      <c r="E277" s="44">
        <v>1000</v>
      </c>
      <c r="F277" s="44" t="s">
        <v>14</v>
      </c>
    </row>
    <row r="278" spans="1:6" s="89" customFormat="1" ht="15" customHeight="1" x14ac:dyDescent="0.25">
      <c r="A278" s="43"/>
      <c r="B278" s="44">
        <v>2</v>
      </c>
      <c r="C278" s="44">
        <v>100</v>
      </c>
      <c r="D278" s="44" t="s">
        <v>12</v>
      </c>
      <c r="E278" s="44" t="s">
        <v>1185</v>
      </c>
      <c r="F278" s="44" t="s">
        <v>14</v>
      </c>
    </row>
    <row r="279" spans="1:6" s="89" customFormat="1" ht="15" customHeight="1" x14ac:dyDescent="0.25">
      <c r="A279" s="43" t="s">
        <v>2595</v>
      </c>
      <c r="B279" s="44">
        <v>1</v>
      </c>
      <c r="C279" s="44">
        <v>92</v>
      </c>
      <c r="D279" s="44" t="s">
        <v>2589</v>
      </c>
      <c r="E279" s="44" t="s">
        <v>2589</v>
      </c>
      <c r="F279" s="44" t="s">
        <v>78</v>
      </c>
    </row>
    <row r="280" spans="1:6" s="89" customFormat="1" ht="15" customHeight="1" x14ac:dyDescent="0.25">
      <c r="A280" s="43" t="s">
        <v>2560</v>
      </c>
      <c r="B280" s="44">
        <v>1</v>
      </c>
      <c r="C280" s="44">
        <v>105</v>
      </c>
      <c r="D280" s="44" t="s">
        <v>2590</v>
      </c>
      <c r="E280" s="44" t="s">
        <v>2591</v>
      </c>
      <c r="F280" s="45">
        <f>(((1125-1222)/1222)*100)</f>
        <v>-7.9378068739770864</v>
      </c>
    </row>
    <row r="281" spans="1:6" s="89" customFormat="1" ht="15" customHeight="1" x14ac:dyDescent="0.25">
      <c r="A281" s="43"/>
      <c r="B281" s="44">
        <v>2</v>
      </c>
      <c r="C281" s="44">
        <v>105</v>
      </c>
      <c r="D281" s="44" t="s">
        <v>1183</v>
      </c>
      <c r="E281" s="44" t="s">
        <v>1183</v>
      </c>
      <c r="F281" s="44" t="s">
        <v>78</v>
      </c>
    </row>
    <row r="282" spans="1:6" s="89" customFormat="1" ht="15" customHeight="1" x14ac:dyDescent="0.25">
      <c r="A282" s="43" t="s">
        <v>2561</v>
      </c>
      <c r="B282" s="44">
        <v>1</v>
      </c>
      <c r="C282" s="44">
        <v>105</v>
      </c>
      <c r="D282" s="44">
        <v>750</v>
      </c>
      <c r="E282" s="44">
        <v>750</v>
      </c>
      <c r="F282" s="45" t="s">
        <v>78</v>
      </c>
    </row>
    <row r="283" spans="1:6" s="89" customFormat="1" ht="15" customHeight="1" x14ac:dyDescent="0.25">
      <c r="A283" s="43" t="s">
        <v>2562</v>
      </c>
      <c r="B283" s="44">
        <v>1</v>
      </c>
      <c r="C283" s="44">
        <v>93</v>
      </c>
      <c r="D283" s="44" t="s">
        <v>12</v>
      </c>
      <c r="E283" s="44" t="s">
        <v>2592</v>
      </c>
      <c r="F283" s="44" t="s">
        <v>14</v>
      </c>
    </row>
    <row r="284" spans="1:6" s="89" customFormat="1" ht="15" customHeight="1" x14ac:dyDescent="0.25">
      <c r="A284" s="43" t="s">
        <v>2563</v>
      </c>
      <c r="B284" s="44">
        <v>1</v>
      </c>
      <c r="C284" s="44">
        <v>96</v>
      </c>
      <c r="D284" s="44" t="s">
        <v>12</v>
      </c>
      <c r="E284" s="44" t="s">
        <v>846</v>
      </c>
      <c r="F284" s="44" t="s">
        <v>14</v>
      </c>
    </row>
    <row r="285" spans="1:6" s="89" customFormat="1" ht="15" customHeight="1" x14ac:dyDescent="0.25">
      <c r="A285" s="43" t="s">
        <v>2596</v>
      </c>
      <c r="B285" s="44">
        <v>1</v>
      </c>
      <c r="C285" s="44">
        <v>86</v>
      </c>
      <c r="D285" s="44" t="s">
        <v>12</v>
      </c>
      <c r="E285" s="44" t="s">
        <v>1248</v>
      </c>
      <c r="F285" s="44" t="s">
        <v>14</v>
      </c>
    </row>
    <row r="286" spans="1:6" s="89" customFormat="1" ht="15" customHeight="1" x14ac:dyDescent="0.25">
      <c r="A286" s="43" t="s">
        <v>2597</v>
      </c>
      <c r="B286" s="44">
        <v>1</v>
      </c>
      <c r="C286" s="44">
        <v>104</v>
      </c>
      <c r="D286" s="44" t="s">
        <v>1133</v>
      </c>
      <c r="E286" s="44" t="s">
        <v>1133</v>
      </c>
      <c r="F286" s="44" t="s">
        <v>78</v>
      </c>
    </row>
    <row r="287" spans="1:6" s="89" customFormat="1" ht="15" customHeight="1" x14ac:dyDescent="0.25">
      <c r="A287" s="43" t="s">
        <v>2564</v>
      </c>
      <c r="B287" s="44">
        <v>1</v>
      </c>
      <c r="C287" s="44">
        <v>102</v>
      </c>
      <c r="D287" s="44" t="s">
        <v>12</v>
      </c>
      <c r="E287" s="44" t="s">
        <v>941</v>
      </c>
      <c r="F287" s="44" t="s">
        <v>14</v>
      </c>
    </row>
    <row r="288" spans="1:6" s="89" customFormat="1" ht="15" customHeight="1" x14ac:dyDescent="0.25">
      <c r="A288" s="43" t="s">
        <v>2565</v>
      </c>
      <c r="B288" s="44">
        <v>1</v>
      </c>
      <c r="C288" s="44">
        <v>82</v>
      </c>
      <c r="D288" s="44" t="s">
        <v>1243</v>
      </c>
      <c r="E288" s="44" t="s">
        <v>1243</v>
      </c>
      <c r="F288" s="44" t="s">
        <v>78</v>
      </c>
    </row>
    <row r="289" spans="1:6" s="89" customFormat="1" ht="15" customHeight="1" x14ac:dyDescent="0.25">
      <c r="A289" s="43" t="s">
        <v>2566</v>
      </c>
      <c r="B289" s="44">
        <v>1</v>
      </c>
      <c r="C289" s="44" t="s">
        <v>2593</v>
      </c>
      <c r="D289" s="44" t="s">
        <v>12</v>
      </c>
      <c r="E289" s="44" t="s">
        <v>1595</v>
      </c>
      <c r="F289" s="44" t="s">
        <v>14</v>
      </c>
    </row>
    <row r="290" spans="1:6" s="89" customFormat="1" ht="15" customHeight="1" x14ac:dyDescent="0.25">
      <c r="A290" s="44"/>
      <c r="B290" s="44"/>
      <c r="C290" s="44"/>
      <c r="D290" s="44"/>
      <c r="E290" s="44"/>
      <c r="F290" s="44"/>
    </row>
    <row r="291" spans="1:6" s="18" customFormat="1" ht="15" customHeight="1" x14ac:dyDescent="0.25">
      <c r="A291" s="30" t="s">
        <v>1905</v>
      </c>
      <c r="B291" s="16"/>
      <c r="C291" s="16"/>
      <c r="D291" s="16"/>
      <c r="E291" s="16"/>
      <c r="F291" s="17"/>
    </row>
    <row r="292" spans="1:6" s="18" customFormat="1" ht="15" customHeight="1" x14ac:dyDescent="0.25">
      <c r="A292" s="19" t="s">
        <v>2093</v>
      </c>
      <c r="B292" s="46">
        <v>1</v>
      </c>
      <c r="C292" s="46">
        <v>121</v>
      </c>
      <c r="D292" s="20" t="s">
        <v>12</v>
      </c>
      <c r="E292" s="20">
        <v>1000</v>
      </c>
      <c r="F292" s="17" t="s">
        <v>14</v>
      </c>
    </row>
    <row r="293" spans="1:6" s="18" customFormat="1" ht="15" customHeight="1" x14ac:dyDescent="0.25">
      <c r="A293" s="19" t="s">
        <v>1988</v>
      </c>
      <c r="B293" s="16">
        <v>1</v>
      </c>
      <c r="C293" s="16">
        <v>116</v>
      </c>
      <c r="D293" s="16" t="s">
        <v>1390</v>
      </c>
      <c r="E293" s="16" t="s">
        <v>1390</v>
      </c>
      <c r="F293" s="17" t="s">
        <v>78</v>
      </c>
    </row>
    <row r="294" spans="1:6" s="18" customFormat="1" ht="15" customHeight="1" x14ac:dyDescent="0.25">
      <c r="A294" s="19" t="s">
        <v>1991</v>
      </c>
      <c r="B294" s="16">
        <v>1</v>
      </c>
      <c r="C294" s="16">
        <v>106</v>
      </c>
      <c r="D294" s="16" t="s">
        <v>931</v>
      </c>
      <c r="E294" s="16" t="s">
        <v>931</v>
      </c>
      <c r="F294" s="17" t="s">
        <v>78</v>
      </c>
    </row>
    <row r="295" spans="1:6" s="18" customFormat="1" ht="15" customHeight="1" x14ac:dyDescent="0.25">
      <c r="A295" s="19" t="s">
        <v>1993</v>
      </c>
      <c r="B295" s="16">
        <v>1</v>
      </c>
      <c r="C295" s="16">
        <v>111</v>
      </c>
      <c r="D295" s="16" t="s">
        <v>1003</v>
      </c>
      <c r="E295" s="16" t="s">
        <v>1399</v>
      </c>
      <c r="F295" s="17">
        <v>7.4</v>
      </c>
    </row>
    <row r="296" spans="1:6" s="18" customFormat="1" ht="15" customHeight="1" x14ac:dyDescent="0.25">
      <c r="A296" s="23"/>
      <c r="D296" s="16"/>
    </row>
    <row r="297" spans="1:6" ht="15" customHeight="1" x14ac:dyDescent="0.25">
      <c r="A297" s="30" t="s">
        <v>1118</v>
      </c>
      <c r="B297" s="31"/>
      <c r="C297" s="32"/>
      <c r="D297" s="34"/>
      <c r="E297" s="34"/>
      <c r="F297" s="31"/>
    </row>
    <row r="298" spans="1:6" ht="15" customHeight="1" x14ac:dyDescent="0.25">
      <c r="A298" s="33" t="s">
        <v>1119</v>
      </c>
      <c r="B298" s="31">
        <v>1</v>
      </c>
      <c r="C298" s="32">
        <v>116</v>
      </c>
      <c r="D298" s="34" t="s">
        <v>1120</v>
      </c>
      <c r="E298" s="34" t="s">
        <v>1120</v>
      </c>
      <c r="F298" s="38" t="s">
        <v>78</v>
      </c>
    </row>
    <row r="299" spans="1:6" ht="15" customHeight="1" x14ac:dyDescent="0.25">
      <c r="B299" s="31">
        <v>2</v>
      </c>
      <c r="C299" s="32">
        <v>141</v>
      </c>
      <c r="D299" s="34">
        <v>1000</v>
      </c>
      <c r="E299" s="34">
        <v>1000</v>
      </c>
      <c r="F299" s="31" t="s">
        <v>78</v>
      </c>
    </row>
    <row r="300" spans="1:6" ht="15" customHeight="1" x14ac:dyDescent="0.25">
      <c r="B300" s="31"/>
      <c r="C300" s="32"/>
      <c r="D300" s="34"/>
      <c r="E300" s="34"/>
      <c r="F300" s="31"/>
    </row>
    <row r="301" spans="1:6" s="18" customFormat="1" ht="15" customHeight="1" x14ac:dyDescent="0.25">
      <c r="A301" s="30" t="s">
        <v>1881</v>
      </c>
      <c r="B301" s="16"/>
      <c r="C301" s="16"/>
      <c r="D301" s="16"/>
      <c r="F301" s="17"/>
    </row>
    <row r="302" spans="1:6" s="18" customFormat="1" ht="15" customHeight="1" x14ac:dyDescent="0.25">
      <c r="A302" s="19" t="s">
        <v>2001</v>
      </c>
      <c r="B302" s="16">
        <v>2</v>
      </c>
      <c r="C302" s="16">
        <v>106</v>
      </c>
      <c r="D302" s="16" t="s">
        <v>1363</v>
      </c>
      <c r="E302" s="16" t="s">
        <v>1211</v>
      </c>
      <c r="F302" s="17">
        <v>6.7</v>
      </c>
    </row>
    <row r="303" spans="1:6" s="18" customFormat="1" ht="15" customHeight="1" x14ac:dyDescent="0.25">
      <c r="A303" s="19" t="s">
        <v>2004</v>
      </c>
      <c r="B303" s="16">
        <v>1</v>
      </c>
      <c r="C303" s="16">
        <v>139</v>
      </c>
      <c r="D303" s="16" t="s">
        <v>2094</v>
      </c>
      <c r="E303" s="16" t="s">
        <v>2095</v>
      </c>
      <c r="F303" s="17" t="s">
        <v>78</v>
      </c>
    </row>
    <row r="304" spans="1:6" s="18" customFormat="1" ht="15" customHeight="1" x14ac:dyDescent="0.25">
      <c r="A304" s="19" t="s">
        <v>2007</v>
      </c>
      <c r="B304" s="16">
        <v>1</v>
      </c>
      <c r="C304" s="16">
        <v>107</v>
      </c>
      <c r="D304" s="16" t="s">
        <v>12</v>
      </c>
      <c r="E304" s="16">
        <v>990</v>
      </c>
      <c r="F304" s="17" t="s">
        <v>14</v>
      </c>
    </row>
    <row r="305" spans="1:6" s="18" customFormat="1" ht="15" customHeight="1" x14ac:dyDescent="0.25">
      <c r="A305" s="19" t="s">
        <v>2008</v>
      </c>
      <c r="B305" s="16">
        <v>2</v>
      </c>
      <c r="C305" s="16">
        <v>56</v>
      </c>
      <c r="D305" s="16">
        <v>600</v>
      </c>
      <c r="E305" s="16">
        <v>660</v>
      </c>
      <c r="F305" s="17" t="s">
        <v>78</v>
      </c>
    </row>
    <row r="306" spans="1:6" s="18" customFormat="1" ht="15" customHeight="1" x14ac:dyDescent="0.25">
      <c r="A306" s="19" t="s">
        <v>2096</v>
      </c>
      <c r="B306" s="16">
        <v>1</v>
      </c>
      <c r="C306" s="16">
        <v>111</v>
      </c>
      <c r="D306" s="16" t="s">
        <v>2097</v>
      </c>
      <c r="E306" s="20">
        <v>1300</v>
      </c>
      <c r="F306" s="17" t="s">
        <v>78</v>
      </c>
    </row>
    <row r="307" spans="1:6" s="18" customFormat="1" ht="15" customHeight="1" x14ac:dyDescent="0.25">
      <c r="A307" s="19" t="s">
        <v>2010</v>
      </c>
      <c r="B307" s="16">
        <v>1</v>
      </c>
      <c r="C307" s="16">
        <v>117</v>
      </c>
      <c r="D307" s="16" t="s">
        <v>2098</v>
      </c>
      <c r="E307" s="16" t="s">
        <v>2098</v>
      </c>
      <c r="F307" s="17" t="s">
        <v>78</v>
      </c>
    </row>
    <row r="308" spans="1:6" s="18" customFormat="1" ht="15" customHeight="1" x14ac:dyDescent="0.25">
      <c r="A308" s="19" t="s">
        <v>2015</v>
      </c>
      <c r="B308" s="16">
        <v>1</v>
      </c>
      <c r="C308" s="16">
        <v>125</v>
      </c>
      <c r="D308" s="16" t="s">
        <v>1401</v>
      </c>
      <c r="E308" s="16" t="s">
        <v>2099</v>
      </c>
      <c r="F308" s="17" t="s">
        <v>78</v>
      </c>
    </row>
    <row r="309" spans="1:6" s="18" customFormat="1" ht="15" customHeight="1" x14ac:dyDescent="0.25">
      <c r="A309" s="23"/>
      <c r="B309" s="16">
        <v>2</v>
      </c>
      <c r="C309" s="16">
        <v>125</v>
      </c>
      <c r="D309" s="16" t="s">
        <v>2100</v>
      </c>
      <c r="E309" s="16" t="s">
        <v>978</v>
      </c>
      <c r="F309" s="17">
        <v>-4.5</v>
      </c>
    </row>
    <row r="310" spans="1:6" s="18" customFormat="1" ht="15" customHeight="1" x14ac:dyDescent="0.25">
      <c r="A310" s="23"/>
      <c r="B310" s="16">
        <v>3</v>
      </c>
      <c r="C310" s="16">
        <v>125</v>
      </c>
      <c r="D310" s="16" t="s">
        <v>12</v>
      </c>
      <c r="E310" s="16">
        <v>450</v>
      </c>
      <c r="F310" s="17" t="s">
        <v>14</v>
      </c>
    </row>
    <row r="311" spans="1:6" s="18" customFormat="1" ht="15" customHeight="1" x14ac:dyDescent="0.25">
      <c r="A311" s="19" t="s">
        <v>2016</v>
      </c>
      <c r="B311" s="16">
        <v>1</v>
      </c>
      <c r="C311" s="16">
        <v>118</v>
      </c>
      <c r="D311" s="16" t="s">
        <v>2101</v>
      </c>
      <c r="E311" s="20">
        <v>1500</v>
      </c>
      <c r="F311" s="17">
        <v>9.1</v>
      </c>
    </row>
    <row r="312" spans="1:6" s="18" customFormat="1" ht="15" customHeight="1" x14ac:dyDescent="0.25">
      <c r="A312" s="19"/>
      <c r="B312" s="16">
        <v>2</v>
      </c>
      <c r="C312" s="16">
        <v>118</v>
      </c>
      <c r="D312" s="16" t="s">
        <v>1243</v>
      </c>
      <c r="E312" s="16" t="s">
        <v>2682</v>
      </c>
      <c r="F312" s="17">
        <v>-3.8</v>
      </c>
    </row>
    <row r="313" spans="1:6" s="18" customFormat="1" ht="15" customHeight="1" x14ac:dyDescent="0.25">
      <c r="A313" s="19" t="s">
        <v>2103</v>
      </c>
      <c r="B313" s="16">
        <v>1</v>
      </c>
      <c r="C313" s="16">
        <v>58</v>
      </c>
      <c r="D313" s="16" t="s">
        <v>1228</v>
      </c>
      <c r="E313" s="16" t="s">
        <v>1228</v>
      </c>
      <c r="F313" s="17" t="s">
        <v>78</v>
      </c>
    </row>
    <row r="314" spans="1:6" s="18" customFormat="1" ht="15" customHeight="1" x14ac:dyDescent="0.25">
      <c r="A314" s="19" t="s">
        <v>2018</v>
      </c>
      <c r="B314" s="16">
        <v>1</v>
      </c>
      <c r="C314" s="16">
        <v>55</v>
      </c>
      <c r="D314" s="16" t="s">
        <v>1211</v>
      </c>
      <c r="E314" s="16">
        <v>800</v>
      </c>
      <c r="F314" s="17" t="s">
        <v>78</v>
      </c>
    </row>
    <row r="315" spans="1:6" s="18" customFormat="1" ht="15" customHeight="1" x14ac:dyDescent="0.25">
      <c r="A315" s="19" t="s">
        <v>2104</v>
      </c>
      <c r="B315" s="16">
        <v>1</v>
      </c>
      <c r="C315" s="16">
        <v>130</v>
      </c>
      <c r="D315" s="20">
        <v>1000</v>
      </c>
      <c r="E315" s="16" t="s">
        <v>846</v>
      </c>
      <c r="F315" s="17" t="s">
        <v>78</v>
      </c>
    </row>
    <row r="316" spans="1:6" s="18" customFormat="1" ht="15" customHeight="1" x14ac:dyDescent="0.25">
      <c r="A316" s="19" t="s">
        <v>2105</v>
      </c>
      <c r="B316" s="16">
        <v>1</v>
      </c>
      <c r="C316" s="58">
        <v>111</v>
      </c>
      <c r="D316" s="20" t="s">
        <v>12</v>
      </c>
      <c r="E316" s="16">
        <v>750</v>
      </c>
      <c r="F316" s="17" t="s">
        <v>14</v>
      </c>
    </row>
    <row r="317" spans="1:6" s="18" customFormat="1" ht="15" customHeight="1" x14ac:dyDescent="0.25">
      <c r="A317" s="19"/>
      <c r="B317" s="16">
        <v>2</v>
      </c>
      <c r="C317" s="58">
        <v>111</v>
      </c>
      <c r="D317" s="20" t="s">
        <v>12</v>
      </c>
      <c r="E317" s="16">
        <v>700</v>
      </c>
      <c r="F317" s="17" t="s">
        <v>14</v>
      </c>
    </row>
    <row r="318" spans="1:6" s="18" customFormat="1" ht="15" customHeight="1" x14ac:dyDescent="0.25">
      <c r="A318" s="19" t="s">
        <v>2030</v>
      </c>
      <c r="B318" s="16">
        <v>1</v>
      </c>
      <c r="C318" s="16">
        <v>111</v>
      </c>
      <c r="D318" s="16" t="s">
        <v>839</v>
      </c>
      <c r="E318" s="20">
        <v>1200</v>
      </c>
      <c r="F318" s="17">
        <v>9.1</v>
      </c>
    </row>
    <row r="319" spans="1:6" s="18" customFormat="1" ht="15" customHeight="1" x14ac:dyDescent="0.25">
      <c r="A319" s="19"/>
      <c r="B319" s="16">
        <v>2</v>
      </c>
      <c r="C319" s="16">
        <v>120</v>
      </c>
      <c r="D319" s="20" t="s">
        <v>12</v>
      </c>
      <c r="E319" s="16">
        <v>900</v>
      </c>
      <c r="F319" s="17" t="s">
        <v>14</v>
      </c>
    </row>
    <row r="320" spans="1:6" s="18" customFormat="1" ht="15" customHeight="1" x14ac:dyDescent="0.25">
      <c r="A320" s="19" t="s">
        <v>2032</v>
      </c>
      <c r="B320" s="16">
        <v>1</v>
      </c>
      <c r="C320" s="16">
        <v>111</v>
      </c>
      <c r="D320" s="20">
        <v>1500</v>
      </c>
      <c r="E320" s="20">
        <v>1400</v>
      </c>
      <c r="F320" s="17">
        <v>-6.7</v>
      </c>
    </row>
    <row r="321" spans="1:6" s="18" customFormat="1" ht="15" customHeight="1" x14ac:dyDescent="0.25">
      <c r="A321" s="19"/>
      <c r="B321" s="16">
        <v>2</v>
      </c>
      <c r="C321" s="16">
        <v>93</v>
      </c>
      <c r="D321" s="20" t="s">
        <v>12</v>
      </c>
      <c r="E321" s="16">
        <v>800</v>
      </c>
      <c r="F321" s="17" t="s">
        <v>14</v>
      </c>
    </row>
    <row r="322" spans="1:6" s="18" customFormat="1" ht="15" customHeight="1" x14ac:dyDescent="0.25">
      <c r="A322" s="47" t="s">
        <v>2106</v>
      </c>
      <c r="B322" s="16">
        <v>2</v>
      </c>
      <c r="C322" s="16">
        <v>105</v>
      </c>
      <c r="D322" s="16" t="s">
        <v>2107</v>
      </c>
      <c r="E322" s="20">
        <v>1600</v>
      </c>
      <c r="F322" s="17" t="s">
        <v>78</v>
      </c>
    </row>
    <row r="323" spans="1:6" s="18" customFormat="1" ht="15" customHeight="1" x14ac:dyDescent="0.25">
      <c r="A323" s="19"/>
      <c r="B323" s="16">
        <v>3</v>
      </c>
      <c r="C323" s="16">
        <v>112</v>
      </c>
      <c r="D323" s="16" t="s">
        <v>1003</v>
      </c>
      <c r="E323" s="20" t="s">
        <v>2683</v>
      </c>
      <c r="F323" s="27" t="s">
        <v>78</v>
      </c>
    </row>
    <row r="324" spans="1:6" s="18" customFormat="1" ht="15" customHeight="1" x14ac:dyDescent="0.25">
      <c r="A324" s="19"/>
      <c r="B324" s="16">
        <v>4</v>
      </c>
      <c r="C324" s="16">
        <v>105</v>
      </c>
      <c r="D324" s="16" t="s">
        <v>12</v>
      </c>
      <c r="E324" s="20">
        <v>1375</v>
      </c>
      <c r="F324" s="17" t="s">
        <v>14</v>
      </c>
    </row>
    <row r="325" spans="1:6" s="18" customFormat="1" ht="15" customHeight="1" x14ac:dyDescent="0.25">
      <c r="A325" s="19" t="s">
        <v>2108</v>
      </c>
      <c r="B325" s="16">
        <v>1</v>
      </c>
      <c r="C325" s="16">
        <v>113</v>
      </c>
      <c r="D325" s="20" t="s">
        <v>12</v>
      </c>
      <c r="E325" s="16">
        <v>800</v>
      </c>
      <c r="F325" s="17" t="s">
        <v>14</v>
      </c>
    </row>
    <row r="326" spans="1:6" s="18" customFormat="1" ht="15" customHeight="1" x14ac:dyDescent="0.25">
      <c r="A326" s="19" t="s">
        <v>2037</v>
      </c>
      <c r="B326" s="16">
        <v>1</v>
      </c>
      <c r="C326" s="16">
        <v>93</v>
      </c>
      <c r="D326" s="16" t="s">
        <v>12</v>
      </c>
      <c r="E326" s="16" t="s">
        <v>1891</v>
      </c>
      <c r="F326" s="17" t="s">
        <v>14</v>
      </c>
    </row>
    <row r="327" spans="1:6" s="18" customFormat="1" ht="15" customHeight="1" x14ac:dyDescent="0.25">
      <c r="A327" s="19" t="s">
        <v>1926</v>
      </c>
      <c r="B327" s="16">
        <v>1</v>
      </c>
      <c r="C327" s="16">
        <v>102</v>
      </c>
      <c r="D327" s="16" t="s">
        <v>12</v>
      </c>
      <c r="E327" s="16">
        <v>800</v>
      </c>
      <c r="F327" s="17" t="s">
        <v>14</v>
      </c>
    </row>
    <row r="328" spans="1:6" s="18" customFormat="1" ht="15" customHeight="1" x14ac:dyDescent="0.25">
      <c r="A328" s="19" t="s">
        <v>1887</v>
      </c>
      <c r="B328" s="16">
        <v>1</v>
      </c>
      <c r="C328" s="16">
        <v>111</v>
      </c>
      <c r="D328" s="16" t="s">
        <v>2109</v>
      </c>
      <c r="E328" s="16" t="s">
        <v>941</v>
      </c>
      <c r="F328" s="17" t="s">
        <v>78</v>
      </c>
    </row>
    <row r="329" spans="1:6" s="18" customFormat="1" ht="15" customHeight="1" x14ac:dyDescent="0.25">
      <c r="A329" s="19"/>
      <c r="B329" s="16">
        <v>2</v>
      </c>
      <c r="C329" s="16">
        <v>111</v>
      </c>
      <c r="D329" s="16" t="s">
        <v>12</v>
      </c>
      <c r="E329" s="16" t="s">
        <v>1129</v>
      </c>
      <c r="F329" s="17" t="s">
        <v>14</v>
      </c>
    </row>
    <row r="330" spans="1:6" s="18" customFormat="1" ht="15" customHeight="1" x14ac:dyDescent="0.25">
      <c r="A330" s="19" t="s">
        <v>2110</v>
      </c>
      <c r="B330" s="16">
        <v>1</v>
      </c>
      <c r="C330" s="16">
        <v>111</v>
      </c>
      <c r="D330" s="16" t="s">
        <v>846</v>
      </c>
      <c r="E330" s="20" t="s">
        <v>2684</v>
      </c>
      <c r="F330" s="27" t="s">
        <v>78</v>
      </c>
    </row>
    <row r="331" spans="1:6" s="18" customFormat="1" ht="15" customHeight="1" x14ac:dyDescent="0.25">
      <c r="A331" s="19" t="s">
        <v>2040</v>
      </c>
      <c r="B331" s="16">
        <v>1</v>
      </c>
      <c r="C331" s="16">
        <v>120</v>
      </c>
      <c r="D331" s="20">
        <v>1500</v>
      </c>
      <c r="E331" s="20">
        <v>1500</v>
      </c>
      <c r="F331" s="17" t="s">
        <v>78</v>
      </c>
    </row>
    <row r="332" spans="1:6" s="18" customFormat="1" ht="15" customHeight="1" x14ac:dyDescent="0.25">
      <c r="A332" s="23"/>
      <c r="B332" s="16"/>
      <c r="C332" s="16"/>
      <c r="D332" s="16"/>
      <c r="E332" s="20"/>
      <c r="F332" s="17"/>
    </row>
    <row r="333" spans="1:6" ht="15" customHeight="1" x14ac:dyDescent="0.25">
      <c r="A333" s="30" t="s">
        <v>1121</v>
      </c>
      <c r="B333" s="31"/>
      <c r="C333" s="34"/>
      <c r="D333" s="38"/>
      <c r="E333" s="38"/>
    </row>
    <row r="334" spans="1:6" ht="15" customHeight="1" x14ac:dyDescent="0.25">
      <c r="A334" s="33" t="s">
        <v>1122</v>
      </c>
      <c r="B334" s="31">
        <v>1</v>
      </c>
      <c r="C334" s="31">
        <v>112</v>
      </c>
      <c r="D334" s="34">
        <v>1340</v>
      </c>
      <c r="E334" s="34">
        <v>1340</v>
      </c>
      <c r="F334" s="38" t="s">
        <v>78</v>
      </c>
    </row>
    <row r="335" spans="1:6" ht="15" customHeight="1" x14ac:dyDescent="0.25">
      <c r="B335" s="31"/>
      <c r="C335" s="34"/>
      <c r="D335" s="38"/>
      <c r="E335" s="38"/>
    </row>
    <row r="336" spans="1:6" ht="15" customHeight="1" x14ac:dyDescent="0.25">
      <c r="A336" s="30" t="s">
        <v>1123</v>
      </c>
      <c r="B336" s="31"/>
      <c r="C336" s="32"/>
      <c r="D336" s="34"/>
      <c r="E336" s="34"/>
      <c r="F336" s="31"/>
    </row>
    <row r="337" spans="1:6" ht="15" customHeight="1" x14ac:dyDescent="0.25">
      <c r="A337" s="33" t="s">
        <v>1124</v>
      </c>
      <c r="B337" s="31">
        <v>1</v>
      </c>
      <c r="C337" s="32">
        <v>111</v>
      </c>
      <c r="D337" s="34" t="s">
        <v>1034</v>
      </c>
      <c r="E337" s="34" t="s">
        <v>1034</v>
      </c>
      <c r="F337" s="38" t="s">
        <v>78</v>
      </c>
    </row>
    <row r="338" spans="1:6" ht="15" customHeight="1" x14ac:dyDescent="0.25">
      <c r="A338" s="33" t="s">
        <v>1125</v>
      </c>
      <c r="B338" s="31">
        <v>2</v>
      </c>
      <c r="C338" s="32">
        <v>110</v>
      </c>
      <c r="D338" s="34">
        <v>800</v>
      </c>
      <c r="E338" s="34">
        <v>800</v>
      </c>
      <c r="F338" s="31" t="s">
        <v>78</v>
      </c>
    </row>
    <row r="339" spans="1:6" ht="15" customHeight="1" x14ac:dyDescent="0.25">
      <c r="A339" s="40"/>
      <c r="B339" s="31"/>
      <c r="C339" s="32"/>
      <c r="D339" s="34"/>
      <c r="E339" s="34"/>
      <c r="F339" s="31"/>
    </row>
    <row r="340" spans="1:6" ht="15" customHeight="1" x14ac:dyDescent="0.25">
      <c r="A340" s="30" t="s">
        <v>1126</v>
      </c>
      <c r="D340" s="35"/>
      <c r="E340" s="35"/>
    </row>
    <row r="341" spans="1:6" ht="15" customHeight="1" x14ac:dyDescent="0.25">
      <c r="A341" s="33" t="s">
        <v>1127</v>
      </c>
      <c r="B341" s="31">
        <v>2</v>
      </c>
      <c r="C341" s="31">
        <v>116</v>
      </c>
      <c r="D341" s="34">
        <v>970</v>
      </c>
      <c r="E341" s="34">
        <v>970</v>
      </c>
      <c r="F341" s="38" t="s">
        <v>78</v>
      </c>
    </row>
    <row r="342" spans="1:6" ht="15" customHeight="1" x14ac:dyDescent="0.25">
      <c r="A342" s="33" t="s">
        <v>1128</v>
      </c>
      <c r="B342" s="31">
        <v>1</v>
      </c>
      <c r="C342" s="31">
        <v>104</v>
      </c>
      <c r="D342" s="34" t="s">
        <v>1129</v>
      </c>
      <c r="E342" s="34" t="s">
        <v>1129</v>
      </c>
      <c r="F342" s="38" t="s">
        <v>78</v>
      </c>
    </row>
    <row r="343" spans="1:6" ht="15" customHeight="1" x14ac:dyDescent="0.25">
      <c r="A343" s="33" t="s">
        <v>1130</v>
      </c>
      <c r="B343" s="31">
        <v>1</v>
      </c>
      <c r="C343" s="31">
        <v>107</v>
      </c>
      <c r="D343" s="34" t="s">
        <v>838</v>
      </c>
      <c r="E343" s="34" t="s">
        <v>838</v>
      </c>
      <c r="F343" s="31" t="s">
        <v>78</v>
      </c>
    </row>
    <row r="344" spans="1:6" ht="15" customHeight="1" x14ac:dyDescent="0.25">
      <c r="A344" s="33" t="s">
        <v>1131</v>
      </c>
      <c r="B344" s="31">
        <v>1</v>
      </c>
      <c r="C344" s="31">
        <v>111</v>
      </c>
      <c r="D344" s="34">
        <v>500</v>
      </c>
      <c r="E344" s="34">
        <v>500</v>
      </c>
      <c r="F344" s="31" t="s">
        <v>78</v>
      </c>
    </row>
    <row r="345" spans="1:6" ht="15" customHeight="1" x14ac:dyDescent="0.25">
      <c r="A345" s="33" t="s">
        <v>1132</v>
      </c>
      <c r="B345" s="31">
        <v>1</v>
      </c>
      <c r="C345" s="31">
        <v>100</v>
      </c>
      <c r="D345" s="34" t="s">
        <v>1133</v>
      </c>
      <c r="E345" s="34" t="s">
        <v>1133</v>
      </c>
      <c r="F345" s="38" t="s">
        <v>78</v>
      </c>
    </row>
    <row r="346" spans="1:6" ht="15" customHeight="1" x14ac:dyDescent="0.25">
      <c r="A346" s="33" t="s">
        <v>1134</v>
      </c>
      <c r="B346" s="31">
        <v>1</v>
      </c>
      <c r="C346" s="31">
        <v>91</v>
      </c>
      <c r="D346" s="34" t="s">
        <v>846</v>
      </c>
      <c r="E346" s="34" t="s">
        <v>846</v>
      </c>
      <c r="F346" s="38" t="s">
        <v>78</v>
      </c>
    </row>
    <row r="347" spans="1:6" ht="15" customHeight="1" x14ac:dyDescent="0.25">
      <c r="A347" s="33" t="s">
        <v>1135</v>
      </c>
      <c r="B347" s="31">
        <v>1</v>
      </c>
      <c r="C347" s="37">
        <v>110</v>
      </c>
      <c r="D347" s="34">
        <v>1000</v>
      </c>
      <c r="E347" s="34">
        <v>1000</v>
      </c>
      <c r="F347" s="38" t="s">
        <v>78</v>
      </c>
    </row>
    <row r="348" spans="1:6" ht="15" customHeight="1" x14ac:dyDescent="0.25">
      <c r="A348" s="33" t="s">
        <v>1136</v>
      </c>
      <c r="B348" s="31">
        <v>1</v>
      </c>
      <c r="C348" s="31">
        <v>111</v>
      </c>
      <c r="D348" s="34" t="s">
        <v>1034</v>
      </c>
      <c r="E348" s="34" t="s">
        <v>1034</v>
      </c>
      <c r="F348" s="38" t="s">
        <v>78</v>
      </c>
    </row>
    <row r="349" spans="1:6" ht="15" customHeight="1" x14ac:dyDescent="0.25">
      <c r="A349" s="30"/>
    </row>
    <row r="350" spans="1:6" ht="15" customHeight="1" x14ac:dyDescent="0.25">
      <c r="A350" s="30"/>
    </row>
    <row r="351" spans="1:6" ht="15" customHeight="1" x14ac:dyDescent="0.25">
      <c r="A351" s="30"/>
    </row>
    <row r="352" spans="1:6" ht="15" customHeight="1" x14ac:dyDescent="0.25">
      <c r="A352" s="30"/>
    </row>
    <row r="353" spans="1:6" ht="15" customHeight="1" x14ac:dyDescent="0.25">
      <c r="B353" s="31"/>
      <c r="C353" s="31"/>
      <c r="D353" s="31"/>
      <c r="E353" s="31"/>
      <c r="F353" s="31"/>
    </row>
    <row r="354" spans="1:6" ht="15" customHeight="1" x14ac:dyDescent="0.25">
      <c r="B354" s="31"/>
      <c r="C354" s="31"/>
      <c r="D354" s="31"/>
      <c r="F354" s="31"/>
    </row>
    <row r="355" spans="1:6" ht="15" customHeight="1" x14ac:dyDescent="0.25">
      <c r="B355" s="31"/>
      <c r="C355" s="31"/>
      <c r="D355" s="31"/>
      <c r="F355" s="31"/>
    </row>
    <row r="356" spans="1:6" ht="15" customHeight="1" x14ac:dyDescent="0.25">
      <c r="B356" s="31"/>
      <c r="C356" s="31"/>
      <c r="D356" s="31"/>
      <c r="F356" s="31"/>
    </row>
    <row r="357" spans="1:6" ht="15" customHeight="1" x14ac:dyDescent="0.25">
      <c r="B357" s="31"/>
      <c r="C357" s="31"/>
      <c r="D357" s="31"/>
      <c r="F357" s="31"/>
    </row>
    <row r="358" spans="1:6" ht="15" customHeight="1" x14ac:dyDescent="0.25">
      <c r="B358" s="31"/>
      <c r="C358" s="31"/>
      <c r="D358" s="31"/>
      <c r="F358" s="31"/>
    </row>
    <row r="359" spans="1:6" ht="15" customHeight="1" x14ac:dyDescent="0.25">
      <c r="B359" s="31"/>
      <c r="C359" s="31"/>
      <c r="D359" s="34"/>
      <c r="F359" s="31"/>
    </row>
    <row r="360" spans="1:6" ht="15" customHeight="1" x14ac:dyDescent="0.25">
      <c r="B360" s="31"/>
      <c r="C360" s="31"/>
      <c r="D360" s="34"/>
      <c r="F360" s="34"/>
    </row>
    <row r="361" spans="1:6" ht="15" customHeight="1" x14ac:dyDescent="0.25">
      <c r="B361" s="31"/>
      <c r="C361" s="31"/>
      <c r="D361" s="34"/>
      <c r="F361" s="34"/>
    </row>
    <row r="362" spans="1:6" ht="15" customHeight="1" x14ac:dyDescent="0.25">
      <c r="B362" s="31"/>
      <c r="C362" s="31"/>
      <c r="D362" s="34"/>
      <c r="F362" s="34"/>
    </row>
    <row r="363" spans="1:6" ht="15" customHeight="1" x14ac:dyDescent="0.25">
      <c r="B363" s="31"/>
      <c r="C363" s="31"/>
      <c r="D363" s="31"/>
      <c r="F363" s="31"/>
    </row>
    <row r="364" spans="1:6" ht="15" customHeight="1" x14ac:dyDescent="0.25">
      <c r="B364" s="31"/>
      <c r="C364" s="31"/>
      <c r="D364" s="31"/>
      <c r="F364" s="31"/>
    </row>
    <row r="365" spans="1:6" ht="15" customHeight="1" x14ac:dyDescent="0.25">
      <c r="B365" s="31"/>
      <c r="C365" s="31"/>
      <c r="D365" s="31"/>
      <c r="F365" s="31"/>
    </row>
    <row r="366" spans="1:6" ht="15" customHeight="1" x14ac:dyDescent="0.25">
      <c r="B366" s="31"/>
      <c r="C366" s="31"/>
      <c r="D366" s="31"/>
      <c r="F366" s="31"/>
    </row>
    <row r="367" spans="1:6" ht="15" customHeight="1" x14ac:dyDescent="0.25">
      <c r="A367" s="30"/>
    </row>
    <row r="368" spans="1:6" ht="15" customHeight="1" x14ac:dyDescent="0.25">
      <c r="B368" s="31"/>
      <c r="C368" s="32"/>
      <c r="D368" s="31"/>
      <c r="F368" s="31"/>
    </row>
    <row r="369" spans="1:6" ht="15" customHeight="1" x14ac:dyDescent="0.25">
      <c r="B369" s="31"/>
      <c r="C369" s="32"/>
      <c r="D369" s="31"/>
      <c r="F369" s="31"/>
    </row>
    <row r="371" spans="1:6" ht="15" customHeight="1" x14ac:dyDescent="0.25">
      <c r="A371" s="30"/>
    </row>
    <row r="373" spans="1:6" ht="15" customHeight="1" x14ac:dyDescent="0.25">
      <c r="A373" s="30"/>
    </row>
    <row r="374" spans="1:6" ht="15" customHeight="1" x14ac:dyDescent="0.25">
      <c r="B374" s="31"/>
      <c r="C374" s="31"/>
      <c r="D374" s="34"/>
      <c r="E374" s="48"/>
      <c r="F374" s="48"/>
    </row>
    <row r="375" spans="1:6" ht="15" customHeight="1" x14ac:dyDescent="0.25">
      <c r="B375" s="31"/>
      <c r="C375" s="31"/>
      <c r="D375" s="34"/>
      <c r="E375" s="48"/>
      <c r="F375" s="48"/>
    </row>
    <row r="376" spans="1:6" ht="15" customHeight="1" x14ac:dyDescent="0.25">
      <c r="B376" s="31"/>
      <c r="C376" s="31"/>
      <c r="D376" s="34"/>
      <c r="E376" s="48"/>
      <c r="F376" s="48"/>
    </row>
    <row r="377" spans="1:6" ht="15" customHeight="1" x14ac:dyDescent="0.25">
      <c r="B377" s="31"/>
      <c r="C377" s="31"/>
      <c r="D377" s="31"/>
      <c r="E377" s="48"/>
      <c r="F377" s="48"/>
    </row>
    <row r="378" spans="1:6" ht="15" customHeight="1" x14ac:dyDescent="0.25">
      <c r="B378" s="31"/>
      <c r="C378" s="31"/>
      <c r="D378" s="31"/>
      <c r="E378" s="48"/>
      <c r="F378" s="48"/>
    </row>
    <row r="379" spans="1:6" ht="15" customHeight="1" x14ac:dyDescent="0.25">
      <c r="B379" s="31"/>
      <c r="C379" s="31"/>
      <c r="D379" s="34"/>
      <c r="E379" s="48"/>
      <c r="F379" s="48"/>
    </row>
    <row r="380" spans="1:6" ht="15" customHeight="1" x14ac:dyDescent="0.25">
      <c r="B380" s="31"/>
      <c r="C380" s="31"/>
      <c r="D380" s="31"/>
      <c r="E380" s="48"/>
      <c r="F380" s="48"/>
    </row>
    <row r="381" spans="1:6" ht="15" customHeight="1" x14ac:dyDescent="0.25">
      <c r="B381" s="31"/>
      <c r="C381" s="31"/>
      <c r="D381" s="31"/>
      <c r="E381" s="48"/>
      <c r="F381" s="48"/>
    </row>
    <row r="382" spans="1:6" ht="15" customHeight="1" x14ac:dyDescent="0.25">
      <c r="B382" s="31"/>
      <c r="C382" s="31"/>
      <c r="D382" s="34"/>
      <c r="E382" s="48"/>
      <c r="F382" s="48"/>
    </row>
    <row r="383" spans="1:6" ht="15" customHeight="1" x14ac:dyDescent="0.25">
      <c r="B383" s="31"/>
      <c r="C383" s="31"/>
      <c r="D383" s="31"/>
      <c r="E383" s="48"/>
      <c r="F383" s="48"/>
    </row>
    <row r="384" spans="1:6" ht="15" customHeight="1" x14ac:dyDescent="0.25">
      <c r="B384" s="31"/>
      <c r="C384" s="31"/>
      <c r="D384" s="31"/>
      <c r="E384" s="48"/>
      <c r="F384" s="48"/>
    </row>
    <row r="385" spans="1:6" ht="15" customHeight="1" x14ac:dyDescent="0.25">
      <c r="B385" s="31"/>
      <c r="C385" s="31"/>
      <c r="D385" s="34"/>
      <c r="E385" s="48"/>
      <c r="F385" s="48"/>
    </row>
    <row r="386" spans="1:6" ht="15" customHeight="1" x14ac:dyDescent="0.25">
      <c r="B386" s="31"/>
      <c r="C386" s="31"/>
      <c r="D386" s="34"/>
      <c r="E386" s="48"/>
      <c r="F386" s="48"/>
    </row>
    <row r="387" spans="1:6" ht="15" customHeight="1" x14ac:dyDescent="0.25">
      <c r="B387" s="31"/>
      <c r="C387" s="31"/>
      <c r="D387" s="34"/>
      <c r="E387" s="48"/>
      <c r="F387" s="48"/>
    </row>
    <row r="388" spans="1:6" ht="15" customHeight="1" x14ac:dyDescent="0.25">
      <c r="B388" s="31"/>
      <c r="C388" s="31"/>
      <c r="D388" s="34"/>
      <c r="F388" s="31"/>
    </row>
    <row r="389" spans="1:6" ht="15" customHeight="1" x14ac:dyDescent="0.25">
      <c r="B389" s="31"/>
      <c r="C389" s="31"/>
      <c r="D389" s="34"/>
      <c r="F389" s="31"/>
    </row>
    <row r="390" spans="1:6" ht="15" customHeight="1" x14ac:dyDescent="0.25">
      <c r="A390" s="30"/>
    </row>
    <row r="392" spans="1:6" ht="15" customHeight="1" x14ac:dyDescent="0.25">
      <c r="B392" s="31"/>
      <c r="C392" s="31"/>
      <c r="D392" s="31"/>
      <c r="F392" s="31"/>
    </row>
    <row r="393" spans="1:6" ht="15" customHeight="1" x14ac:dyDescent="0.25">
      <c r="B393" s="31"/>
      <c r="C393" s="31"/>
      <c r="D393" s="31"/>
      <c r="F393" s="31"/>
    </row>
    <row r="394" spans="1:6" ht="15" customHeight="1" x14ac:dyDescent="0.25">
      <c r="B394" s="31"/>
      <c r="C394" s="31"/>
      <c r="D394" s="34"/>
      <c r="F394" s="38"/>
    </row>
    <row r="395" spans="1:6" ht="15" customHeight="1" x14ac:dyDescent="0.25">
      <c r="B395" s="31"/>
      <c r="C395" s="31"/>
      <c r="D395" s="31"/>
      <c r="F395" s="31"/>
    </row>
    <row r="396" spans="1:6" ht="15" customHeight="1" x14ac:dyDescent="0.25">
      <c r="B396" s="31"/>
      <c r="C396" s="31"/>
      <c r="D396" s="31"/>
      <c r="F396" s="31"/>
    </row>
    <row r="397" spans="1:6" ht="15" customHeight="1" x14ac:dyDescent="0.25">
      <c r="B397" s="31"/>
      <c r="C397" s="31"/>
      <c r="D397" s="31"/>
      <c r="F397" s="31"/>
    </row>
    <row r="398" spans="1:6" ht="15" customHeight="1" x14ac:dyDescent="0.25">
      <c r="B398" s="31"/>
      <c r="C398" s="31"/>
      <c r="D398" s="34"/>
      <c r="F398" s="38"/>
    </row>
    <row r="399" spans="1:6" ht="15" customHeight="1" x14ac:dyDescent="0.25">
      <c r="B399" s="31"/>
      <c r="C399" s="31"/>
      <c r="D399" s="34"/>
      <c r="F399" s="31"/>
    </row>
    <row r="400" spans="1:6" ht="15" customHeight="1" x14ac:dyDescent="0.25">
      <c r="B400" s="31"/>
      <c r="C400" s="31"/>
      <c r="D400" s="34"/>
      <c r="F400" s="31"/>
    </row>
    <row r="401" spans="1:6" ht="15" customHeight="1" x14ac:dyDescent="0.25">
      <c r="B401" s="31"/>
      <c r="C401" s="31"/>
      <c r="D401" s="31"/>
      <c r="F401" s="31"/>
    </row>
    <row r="403" spans="1:6" ht="15" customHeight="1" x14ac:dyDescent="0.25">
      <c r="A403" s="30"/>
    </row>
    <row r="404" spans="1:6" ht="15" customHeight="1" x14ac:dyDescent="0.25">
      <c r="A404" s="30"/>
    </row>
    <row r="405" spans="1:6" ht="15" customHeight="1" x14ac:dyDescent="0.25">
      <c r="A405" s="30"/>
    </row>
    <row r="406" spans="1:6" ht="15" customHeight="1" x14ac:dyDescent="0.25">
      <c r="B406" s="31"/>
      <c r="C406" s="31"/>
      <c r="D406" s="31"/>
      <c r="F406" s="31"/>
    </row>
  </sheetData>
  <mergeCells count="5">
    <mergeCell ref="A5:A6"/>
    <mergeCell ref="B5:B6"/>
    <mergeCell ref="C5:C6"/>
    <mergeCell ref="D5:E5"/>
    <mergeCell ref="F5:F6"/>
  </mergeCells>
  <hyperlinks>
    <hyperlink ref="A322" r:id="rId1" xr:uid="{8D56F59C-2F2C-4740-8379-FD554C66200D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00FF"/>
    <outlinePr summaryBelow="0"/>
  </sheetPr>
  <dimension ref="A1:F68"/>
  <sheetViews>
    <sheetView zoomScaleNormal="100" workbookViewId="0"/>
  </sheetViews>
  <sheetFormatPr defaultRowHeight="15" customHeight="1" x14ac:dyDescent="0.25"/>
  <cols>
    <col min="1" max="1" width="37" style="89" bestFit="1" customWidth="1"/>
    <col min="2" max="6" width="23.7109375" style="89" customWidth="1"/>
    <col min="7" max="16384" width="9.140625" style="89"/>
  </cols>
  <sheetData>
    <row r="1" spans="1:6" ht="15" customHeight="1" x14ac:dyDescent="0.25">
      <c r="A1" s="118" t="s">
        <v>2978</v>
      </c>
      <c r="B1" s="118"/>
      <c r="C1" s="118"/>
      <c r="D1" s="118"/>
      <c r="E1" s="118"/>
      <c r="F1" s="118"/>
    </row>
    <row r="2" spans="1:6" ht="15" customHeight="1" x14ac:dyDescent="0.25">
      <c r="A2" s="118" t="s">
        <v>2775</v>
      </c>
      <c r="B2" s="119"/>
      <c r="C2" s="119"/>
      <c r="D2" s="119"/>
      <c r="E2" s="119"/>
      <c r="F2" s="119"/>
    </row>
    <row r="3" spans="1:6" ht="15" customHeight="1" x14ac:dyDescent="0.25">
      <c r="A3" s="119" t="s">
        <v>2776</v>
      </c>
      <c r="B3" s="117"/>
      <c r="C3" s="117"/>
      <c r="D3" s="117"/>
      <c r="E3" s="117"/>
      <c r="F3" s="117"/>
    </row>
    <row r="4" spans="1:6" ht="15" customHeight="1" x14ac:dyDescent="0.25">
      <c r="A4" s="117"/>
      <c r="B4" s="117"/>
      <c r="C4" s="117"/>
      <c r="D4" s="117"/>
      <c r="E4" s="117"/>
      <c r="F4" s="117"/>
    </row>
    <row r="5" spans="1:6" ht="39.950000000000003" customHeight="1" x14ac:dyDescent="0.25">
      <c r="A5" s="137" t="s">
        <v>420</v>
      </c>
      <c r="B5" s="137" t="s">
        <v>4</v>
      </c>
      <c r="C5" s="137" t="s">
        <v>5</v>
      </c>
      <c r="D5" s="137" t="s">
        <v>6</v>
      </c>
      <c r="E5" s="137"/>
      <c r="F5" s="137" t="s">
        <v>421</v>
      </c>
    </row>
    <row r="6" spans="1:6" ht="39.950000000000003" customHeight="1" x14ac:dyDescent="0.25">
      <c r="A6" s="137"/>
      <c r="B6" s="137"/>
      <c r="C6" s="137"/>
      <c r="D6" s="120" t="s">
        <v>834</v>
      </c>
      <c r="E6" s="120" t="s">
        <v>835</v>
      </c>
      <c r="F6" s="137"/>
    </row>
    <row r="7" spans="1:6" ht="15" customHeight="1" x14ac:dyDescent="0.25">
      <c r="A7" s="90"/>
      <c r="B7" s="91"/>
      <c r="C7" s="91"/>
      <c r="D7" s="91"/>
      <c r="E7" s="91"/>
      <c r="F7" s="91"/>
    </row>
    <row r="8" spans="1:6" ht="15" customHeight="1" x14ac:dyDescent="0.25">
      <c r="A8" s="140" t="s">
        <v>2111</v>
      </c>
      <c r="B8" s="140"/>
      <c r="C8" s="140"/>
      <c r="D8" s="140"/>
      <c r="E8" s="140"/>
      <c r="F8" s="140"/>
    </row>
    <row r="9" spans="1:6" ht="15" customHeight="1" x14ac:dyDescent="0.25">
      <c r="A9" s="92"/>
      <c r="B9" s="93"/>
      <c r="C9" s="93"/>
      <c r="D9" s="93"/>
      <c r="E9" s="93"/>
      <c r="F9" s="93"/>
    </row>
    <row r="10" spans="1:6" ht="15" customHeight="1" x14ac:dyDescent="0.25">
      <c r="A10" s="94" t="s">
        <v>1881</v>
      </c>
      <c r="B10" s="93"/>
      <c r="C10" s="93"/>
      <c r="D10" s="93"/>
      <c r="E10" s="93"/>
      <c r="F10" s="93"/>
    </row>
    <row r="11" spans="1:6" ht="15" customHeight="1" x14ac:dyDescent="0.25">
      <c r="A11" s="121" t="s">
        <v>2303</v>
      </c>
      <c r="B11" s="95" t="s">
        <v>2112</v>
      </c>
      <c r="C11" s="95" t="s">
        <v>158</v>
      </c>
      <c r="D11" s="95" t="s">
        <v>12</v>
      </c>
      <c r="E11" s="95" t="s">
        <v>177</v>
      </c>
      <c r="F11" s="95" t="s">
        <v>14</v>
      </c>
    </row>
    <row r="12" spans="1:6" ht="15" customHeight="1" x14ac:dyDescent="0.25">
      <c r="A12" s="92"/>
      <c r="B12" s="93"/>
      <c r="C12" s="93"/>
      <c r="D12" s="93"/>
      <c r="E12" s="93"/>
      <c r="F12" s="93"/>
    </row>
    <row r="13" spans="1:6" ht="15" customHeight="1" x14ac:dyDescent="0.25">
      <c r="A13" s="140" t="s">
        <v>88</v>
      </c>
      <c r="B13" s="140"/>
      <c r="C13" s="140"/>
      <c r="D13" s="140"/>
      <c r="E13" s="140"/>
      <c r="F13" s="140"/>
    </row>
    <row r="14" spans="1:6" ht="15" customHeight="1" x14ac:dyDescent="0.25">
      <c r="A14" s="90"/>
      <c r="B14" s="91"/>
      <c r="C14" s="91"/>
      <c r="D14" s="91"/>
      <c r="E14" s="91"/>
      <c r="F14" s="91"/>
    </row>
    <row r="15" spans="1:6" ht="15" customHeight="1" x14ac:dyDescent="0.25">
      <c r="A15" s="96" t="s">
        <v>1004</v>
      </c>
      <c r="B15" s="91"/>
      <c r="C15" s="91"/>
      <c r="D15" s="91"/>
      <c r="E15" s="91"/>
      <c r="F15" s="91"/>
    </row>
    <row r="16" spans="1:6" ht="15" customHeight="1" x14ac:dyDescent="0.25">
      <c r="A16" s="122" t="s">
        <v>1795</v>
      </c>
      <c r="B16" s="98" t="s">
        <v>422</v>
      </c>
      <c r="C16" s="98" t="s">
        <v>423</v>
      </c>
      <c r="D16" s="98" t="s">
        <v>12</v>
      </c>
      <c r="E16" s="98" t="s">
        <v>123</v>
      </c>
      <c r="F16" s="98" t="s">
        <v>14</v>
      </c>
    </row>
    <row r="17" spans="1:6" ht="15" customHeight="1" x14ac:dyDescent="0.25">
      <c r="A17" s="96"/>
      <c r="B17" s="91"/>
      <c r="C17" s="91"/>
      <c r="D17" s="91"/>
      <c r="E17" s="91"/>
      <c r="F17" s="91"/>
    </row>
    <row r="18" spans="1:6" ht="15" customHeight="1" x14ac:dyDescent="0.25">
      <c r="A18" s="94" t="s">
        <v>1895</v>
      </c>
      <c r="B18" s="93"/>
      <c r="C18" s="93"/>
      <c r="D18" s="93"/>
      <c r="E18" s="93"/>
      <c r="F18" s="93"/>
    </row>
    <row r="19" spans="1:6" ht="15" customHeight="1" x14ac:dyDescent="0.25">
      <c r="A19" s="123" t="s">
        <v>2304</v>
      </c>
      <c r="B19" s="95" t="s">
        <v>195</v>
      </c>
      <c r="C19" s="95" t="s">
        <v>149</v>
      </c>
      <c r="D19" s="95" t="s">
        <v>12</v>
      </c>
      <c r="E19" s="95" t="s">
        <v>2113</v>
      </c>
      <c r="F19" s="95" t="s">
        <v>14</v>
      </c>
    </row>
    <row r="20" spans="1:6" ht="15" customHeight="1" x14ac:dyDescent="0.25">
      <c r="A20" s="94"/>
      <c r="B20" s="93"/>
      <c r="C20" s="93"/>
      <c r="D20" s="93"/>
      <c r="E20" s="93"/>
      <c r="F20" s="93"/>
    </row>
    <row r="21" spans="1:6" s="100" customFormat="1" ht="15" customHeight="1" x14ac:dyDescent="0.25">
      <c r="A21" s="94" t="s">
        <v>2381</v>
      </c>
      <c r="B21" s="99"/>
      <c r="C21" s="99"/>
      <c r="D21" s="99"/>
      <c r="E21" s="99"/>
      <c r="F21" s="99"/>
    </row>
    <row r="22" spans="1:6" s="100" customFormat="1" ht="15" customHeight="1" x14ac:dyDescent="0.25">
      <c r="A22" s="126" t="s">
        <v>2546</v>
      </c>
      <c r="B22" s="95" t="s">
        <v>153</v>
      </c>
      <c r="C22" s="95" t="s">
        <v>2598</v>
      </c>
      <c r="D22" s="95" t="s">
        <v>12</v>
      </c>
      <c r="E22" s="95" t="s">
        <v>2599</v>
      </c>
      <c r="F22" s="95" t="s">
        <v>14</v>
      </c>
    </row>
    <row r="23" spans="1:6" s="100" customFormat="1" ht="15" customHeight="1" x14ac:dyDescent="0.25">
      <c r="A23" s="94"/>
      <c r="B23" s="99"/>
      <c r="C23" s="99"/>
      <c r="D23" s="99"/>
      <c r="E23" s="99"/>
      <c r="F23" s="99"/>
    </row>
    <row r="24" spans="1:6" ht="15" customHeight="1" x14ac:dyDescent="0.25">
      <c r="A24" s="94" t="s">
        <v>1881</v>
      </c>
      <c r="B24" s="93"/>
      <c r="C24" s="93"/>
      <c r="D24" s="93"/>
      <c r="E24" s="93"/>
      <c r="F24" s="93"/>
    </row>
    <row r="25" spans="1:6" ht="15" customHeight="1" x14ac:dyDescent="0.25">
      <c r="A25" s="126" t="s">
        <v>2305</v>
      </c>
      <c r="B25" s="95" t="s">
        <v>159</v>
      </c>
      <c r="C25" s="95" t="s">
        <v>2114</v>
      </c>
      <c r="D25" s="95" t="s">
        <v>12</v>
      </c>
      <c r="E25" s="95" t="s">
        <v>123</v>
      </c>
      <c r="F25" s="95" t="s">
        <v>14</v>
      </c>
    </row>
    <row r="26" spans="1:6" ht="15" customHeight="1" x14ac:dyDescent="0.25">
      <c r="A26" s="94"/>
      <c r="B26" s="93"/>
      <c r="C26" s="93"/>
      <c r="D26" s="93"/>
      <c r="E26" s="93"/>
      <c r="F26" s="93"/>
    </row>
    <row r="27" spans="1:6" ht="15" customHeight="1" x14ac:dyDescent="0.25">
      <c r="A27" s="140" t="s">
        <v>134</v>
      </c>
      <c r="B27" s="140"/>
      <c r="C27" s="140"/>
      <c r="D27" s="140"/>
      <c r="E27" s="140"/>
      <c r="F27" s="140"/>
    </row>
    <row r="28" spans="1:6" ht="15" customHeight="1" x14ac:dyDescent="0.25">
      <c r="A28" s="92"/>
      <c r="B28" s="93"/>
      <c r="C28" s="93"/>
      <c r="D28" s="93"/>
      <c r="E28" s="93"/>
      <c r="F28" s="93"/>
    </row>
    <row r="29" spans="1:6" ht="15" customHeight="1" x14ac:dyDescent="0.25">
      <c r="A29" s="94" t="s">
        <v>1895</v>
      </c>
      <c r="B29" s="93"/>
      <c r="C29" s="93"/>
      <c r="D29" s="93"/>
      <c r="E29" s="93"/>
      <c r="F29" s="93"/>
    </row>
    <row r="30" spans="1:6" ht="15" customHeight="1" x14ac:dyDescent="0.25">
      <c r="A30" s="123" t="s">
        <v>2306</v>
      </c>
      <c r="B30" s="95" t="s">
        <v>2115</v>
      </c>
      <c r="C30" s="95" t="s">
        <v>1841</v>
      </c>
      <c r="D30" s="95" t="s">
        <v>12</v>
      </c>
      <c r="E30" s="95" t="s">
        <v>2116</v>
      </c>
      <c r="F30" s="95" t="s">
        <v>14</v>
      </c>
    </row>
    <row r="31" spans="1:6" ht="15" customHeight="1" x14ac:dyDescent="0.25">
      <c r="A31" s="94"/>
      <c r="B31" s="93"/>
      <c r="C31" s="93"/>
      <c r="D31" s="93"/>
      <c r="E31" s="93"/>
      <c r="F31" s="93"/>
    </row>
    <row r="32" spans="1:6" ht="15" customHeight="1" x14ac:dyDescent="0.25">
      <c r="A32" s="140" t="s">
        <v>2117</v>
      </c>
      <c r="B32" s="140"/>
      <c r="C32" s="140"/>
      <c r="D32" s="140"/>
      <c r="E32" s="140"/>
      <c r="F32" s="140"/>
    </row>
    <row r="33" spans="1:6" ht="15" customHeight="1" x14ac:dyDescent="0.25">
      <c r="A33" s="92"/>
      <c r="B33" s="93"/>
      <c r="C33" s="93"/>
      <c r="D33" s="93"/>
      <c r="E33" s="93"/>
      <c r="F33" s="93"/>
    </row>
    <row r="34" spans="1:6" ht="15" customHeight="1" x14ac:dyDescent="0.25">
      <c r="A34" s="94" t="s">
        <v>1881</v>
      </c>
      <c r="B34" s="93"/>
      <c r="C34" s="93"/>
      <c r="D34" s="93"/>
      <c r="E34" s="93"/>
      <c r="F34" s="93"/>
    </row>
    <row r="35" spans="1:6" ht="15" customHeight="1" x14ac:dyDescent="0.25">
      <c r="A35" s="121" t="s">
        <v>2303</v>
      </c>
      <c r="B35" s="95" t="s">
        <v>2118</v>
      </c>
      <c r="C35" s="95" t="s">
        <v>2119</v>
      </c>
      <c r="D35" s="95" t="s">
        <v>12</v>
      </c>
      <c r="E35" s="95" t="s">
        <v>2120</v>
      </c>
      <c r="F35" s="95" t="s">
        <v>14</v>
      </c>
    </row>
    <row r="36" spans="1:6" ht="15" customHeight="1" x14ac:dyDescent="0.25">
      <c r="A36" s="121" t="s">
        <v>2307</v>
      </c>
      <c r="B36" s="95" t="s">
        <v>2121</v>
      </c>
      <c r="C36" s="95" t="s">
        <v>2122</v>
      </c>
      <c r="D36" s="95" t="s">
        <v>12</v>
      </c>
      <c r="E36" s="95" t="s">
        <v>2123</v>
      </c>
      <c r="F36" s="95" t="s">
        <v>14</v>
      </c>
    </row>
    <row r="37" spans="1:6" ht="15" customHeight="1" x14ac:dyDescent="0.25">
      <c r="A37" s="121" t="s">
        <v>2308</v>
      </c>
      <c r="B37" s="95" t="s">
        <v>2124</v>
      </c>
      <c r="C37" s="95" t="s">
        <v>1851</v>
      </c>
      <c r="D37" s="95" t="s">
        <v>12</v>
      </c>
      <c r="E37" s="95" t="s">
        <v>316</v>
      </c>
      <c r="F37" s="95" t="s">
        <v>14</v>
      </c>
    </row>
    <row r="38" spans="1:6" ht="15" customHeight="1" x14ac:dyDescent="0.25">
      <c r="A38" s="26"/>
      <c r="B38" s="95"/>
      <c r="C38" s="95"/>
      <c r="D38" s="95"/>
      <c r="E38" s="95"/>
      <c r="F38" s="95"/>
    </row>
    <row r="39" spans="1:6" ht="15" customHeight="1" x14ac:dyDescent="0.25">
      <c r="A39" s="140" t="s">
        <v>152</v>
      </c>
      <c r="B39" s="140"/>
      <c r="C39" s="140"/>
      <c r="D39" s="140"/>
      <c r="E39" s="140"/>
      <c r="F39" s="140"/>
    </row>
    <row r="40" spans="1:6" ht="15" customHeight="1" x14ac:dyDescent="0.25">
      <c r="A40" s="90"/>
      <c r="B40" s="91"/>
      <c r="C40" s="91"/>
      <c r="D40" s="91"/>
      <c r="E40" s="91"/>
      <c r="F40" s="91"/>
    </row>
    <row r="41" spans="1:6" ht="15" customHeight="1" x14ac:dyDescent="0.25">
      <c r="A41" s="96" t="s">
        <v>867</v>
      </c>
      <c r="B41" s="91"/>
      <c r="C41" s="91"/>
      <c r="D41" s="91"/>
      <c r="E41" s="91"/>
      <c r="F41" s="91"/>
    </row>
    <row r="42" spans="1:6" ht="15" customHeight="1" x14ac:dyDescent="0.25">
      <c r="A42" s="122" t="s">
        <v>1796</v>
      </c>
      <c r="B42" s="98" t="s">
        <v>424</v>
      </c>
      <c r="C42" s="98" t="s">
        <v>425</v>
      </c>
      <c r="D42" s="98" t="s">
        <v>426</v>
      </c>
      <c r="E42" s="98" t="s">
        <v>427</v>
      </c>
      <c r="F42" s="98" t="s">
        <v>428</v>
      </c>
    </row>
    <row r="43" spans="1:6" ht="15" customHeight="1" x14ac:dyDescent="0.25">
      <c r="A43" s="96"/>
      <c r="B43" s="91"/>
      <c r="C43" s="91"/>
      <c r="D43" s="91"/>
      <c r="E43" s="91"/>
      <c r="F43" s="91"/>
    </row>
    <row r="44" spans="1:6" ht="15" customHeight="1" x14ac:dyDescent="0.25">
      <c r="A44" s="96" t="s">
        <v>1026</v>
      </c>
      <c r="B44" s="91"/>
      <c r="C44" s="91"/>
      <c r="D44" s="91"/>
      <c r="E44" s="91"/>
      <c r="F44" s="91"/>
    </row>
    <row r="45" spans="1:6" ht="15" customHeight="1" x14ac:dyDescent="0.25">
      <c r="A45" s="122" t="s">
        <v>1797</v>
      </c>
      <c r="B45" s="98" t="s">
        <v>429</v>
      </c>
      <c r="C45" s="98" t="s">
        <v>430</v>
      </c>
      <c r="D45" s="98" t="s">
        <v>12</v>
      </c>
      <c r="E45" s="98" t="s">
        <v>431</v>
      </c>
      <c r="F45" s="98" t="s">
        <v>14</v>
      </c>
    </row>
    <row r="46" spans="1:6" ht="15" customHeight="1" x14ac:dyDescent="0.25">
      <c r="A46" s="96"/>
      <c r="B46" s="91"/>
      <c r="C46" s="91"/>
      <c r="D46" s="91"/>
      <c r="E46" s="91"/>
      <c r="F46" s="91"/>
    </row>
    <row r="47" spans="1:6" ht="15" customHeight="1" x14ac:dyDescent="0.25">
      <c r="A47" s="140" t="s">
        <v>432</v>
      </c>
      <c r="B47" s="140"/>
      <c r="C47" s="140"/>
      <c r="D47" s="140"/>
      <c r="E47" s="140"/>
      <c r="F47" s="140"/>
    </row>
    <row r="48" spans="1:6" ht="15" customHeight="1" x14ac:dyDescent="0.25">
      <c r="A48" s="90"/>
      <c r="B48" s="91"/>
      <c r="C48" s="91"/>
      <c r="D48" s="91"/>
      <c r="E48" s="91"/>
      <c r="F48" s="91"/>
    </row>
    <row r="49" spans="1:6" ht="15" customHeight="1" x14ac:dyDescent="0.25">
      <c r="A49" s="96" t="s">
        <v>867</v>
      </c>
      <c r="B49" s="91"/>
      <c r="C49" s="91"/>
      <c r="D49" s="91"/>
      <c r="E49" s="91"/>
      <c r="F49" s="91"/>
    </row>
    <row r="50" spans="1:6" ht="15" customHeight="1" x14ac:dyDescent="0.25">
      <c r="A50" s="123" t="s">
        <v>2309</v>
      </c>
      <c r="B50" s="98" t="s">
        <v>433</v>
      </c>
      <c r="C50" s="98" t="s">
        <v>434</v>
      </c>
      <c r="D50" s="98" t="s">
        <v>435</v>
      </c>
      <c r="E50" s="98" t="s">
        <v>436</v>
      </c>
      <c r="F50" s="98" t="s">
        <v>437</v>
      </c>
    </row>
    <row r="51" spans="1:6" ht="15" customHeight="1" x14ac:dyDescent="0.25">
      <c r="A51" s="96"/>
      <c r="B51" s="91"/>
      <c r="C51" s="91"/>
      <c r="D51" s="91"/>
      <c r="E51" s="91"/>
      <c r="F51" s="91"/>
    </row>
    <row r="52" spans="1:6" ht="15" customHeight="1" x14ac:dyDescent="0.25">
      <c r="A52" s="140" t="s">
        <v>438</v>
      </c>
      <c r="B52" s="140"/>
      <c r="C52" s="140"/>
      <c r="D52" s="140"/>
      <c r="E52" s="140"/>
      <c r="F52" s="140"/>
    </row>
    <row r="53" spans="1:6" ht="15" customHeight="1" x14ac:dyDescent="0.25">
      <c r="A53" s="90"/>
      <c r="B53" s="91"/>
      <c r="C53" s="91"/>
      <c r="D53" s="91"/>
      <c r="E53" s="91"/>
      <c r="F53" s="91"/>
    </row>
    <row r="54" spans="1:6" ht="15" customHeight="1" x14ac:dyDescent="0.25">
      <c r="A54" s="96" t="s">
        <v>867</v>
      </c>
      <c r="B54" s="91"/>
      <c r="C54" s="91"/>
      <c r="D54" s="91"/>
      <c r="E54" s="91"/>
      <c r="F54" s="91"/>
    </row>
    <row r="55" spans="1:6" ht="15" customHeight="1" x14ac:dyDescent="0.25">
      <c r="A55" s="122" t="s">
        <v>921</v>
      </c>
      <c r="B55" s="98" t="s">
        <v>326</v>
      </c>
      <c r="C55" s="98" t="s">
        <v>326</v>
      </c>
      <c r="D55" s="98" t="s">
        <v>439</v>
      </c>
      <c r="E55" s="98" t="s">
        <v>440</v>
      </c>
      <c r="F55" s="98" t="s">
        <v>441</v>
      </c>
    </row>
    <row r="56" spans="1:6" ht="15" customHeight="1" x14ac:dyDescent="0.25">
      <c r="A56" s="96"/>
      <c r="B56" s="91"/>
      <c r="C56" s="91"/>
      <c r="D56" s="91"/>
      <c r="E56" s="91"/>
      <c r="F56" s="91"/>
    </row>
    <row r="57" spans="1:6" ht="15" customHeight="1" x14ac:dyDescent="0.25">
      <c r="A57" s="140" t="s">
        <v>442</v>
      </c>
      <c r="B57" s="140"/>
      <c r="C57" s="140"/>
      <c r="D57" s="140"/>
      <c r="E57" s="140"/>
      <c r="F57" s="140"/>
    </row>
    <row r="58" spans="1:6" ht="15" customHeight="1" x14ac:dyDescent="0.25">
      <c r="A58" s="90"/>
      <c r="B58" s="91"/>
      <c r="C58" s="91"/>
      <c r="D58" s="91"/>
      <c r="E58" s="91"/>
      <c r="F58" s="91"/>
    </row>
    <row r="59" spans="1:6" ht="15" customHeight="1" x14ac:dyDescent="0.25">
      <c r="A59" s="96" t="s">
        <v>1126</v>
      </c>
      <c r="B59" s="91"/>
      <c r="C59" s="91"/>
      <c r="D59" s="91"/>
      <c r="E59" s="91"/>
      <c r="F59" s="91"/>
    </row>
    <row r="60" spans="1:6" ht="15" customHeight="1" x14ac:dyDescent="0.25">
      <c r="A60" s="122" t="s">
        <v>1798</v>
      </c>
      <c r="B60" s="98" t="s">
        <v>443</v>
      </c>
      <c r="C60" s="98" t="s">
        <v>396</v>
      </c>
      <c r="D60" s="98" t="s">
        <v>12</v>
      </c>
      <c r="E60" s="98" t="s">
        <v>444</v>
      </c>
      <c r="F60" s="98" t="s">
        <v>14</v>
      </c>
    </row>
    <row r="61" spans="1:6" ht="15" customHeight="1" x14ac:dyDescent="0.25">
      <c r="A61" s="96"/>
      <c r="B61" s="91"/>
      <c r="C61" s="91"/>
      <c r="D61" s="91"/>
      <c r="E61" s="91"/>
      <c r="F61" s="91"/>
    </row>
    <row r="62" spans="1:6" ht="15" customHeight="1" x14ac:dyDescent="0.25">
      <c r="A62" s="140" t="s">
        <v>445</v>
      </c>
      <c r="B62" s="140"/>
      <c r="C62" s="140"/>
      <c r="D62" s="140"/>
      <c r="E62" s="140"/>
      <c r="F62" s="140"/>
    </row>
    <row r="63" spans="1:6" ht="15" customHeight="1" x14ac:dyDescent="0.25">
      <c r="A63" s="90"/>
      <c r="B63" s="91"/>
      <c r="C63" s="91"/>
      <c r="D63" s="91"/>
      <c r="E63" s="91"/>
      <c r="F63" s="91"/>
    </row>
    <row r="64" spans="1:6" ht="15" customHeight="1" x14ac:dyDescent="0.25">
      <c r="A64" s="96" t="s">
        <v>867</v>
      </c>
      <c r="B64" s="91"/>
      <c r="C64" s="91"/>
      <c r="D64" s="91"/>
      <c r="E64" s="91"/>
      <c r="F64" s="91"/>
    </row>
    <row r="65" spans="1:6" ht="15" customHeight="1" x14ac:dyDescent="0.25">
      <c r="A65" s="122" t="s">
        <v>1798</v>
      </c>
      <c r="B65" s="98" t="s">
        <v>446</v>
      </c>
      <c r="C65" s="98" t="s">
        <v>396</v>
      </c>
      <c r="D65" s="98" t="s">
        <v>12</v>
      </c>
      <c r="E65" s="98" t="s">
        <v>447</v>
      </c>
      <c r="F65" s="98" t="s">
        <v>14</v>
      </c>
    </row>
    <row r="66" spans="1:6" ht="15" customHeight="1" x14ac:dyDescent="0.25">
      <c r="A66" s="116"/>
    </row>
    <row r="67" spans="1:6" s="100" customFormat="1" ht="15" customHeight="1" x14ac:dyDescent="0.25">
      <c r="A67" s="94" t="s">
        <v>2381</v>
      </c>
      <c r="B67" s="99"/>
      <c r="C67" s="99"/>
      <c r="D67" s="99"/>
      <c r="E67" s="99"/>
      <c r="F67" s="99"/>
    </row>
    <row r="68" spans="1:6" s="100" customFormat="1" ht="15" customHeight="1" x14ac:dyDescent="0.25">
      <c r="A68" s="126" t="s">
        <v>2600</v>
      </c>
      <c r="B68" s="95" t="s">
        <v>2601</v>
      </c>
      <c r="C68" s="95" t="s">
        <v>396</v>
      </c>
      <c r="D68" s="95" t="s">
        <v>12</v>
      </c>
      <c r="E68" s="95" t="s">
        <v>2602</v>
      </c>
      <c r="F68" s="95" t="s">
        <v>14</v>
      </c>
    </row>
  </sheetData>
  <mergeCells count="14">
    <mergeCell ref="A5:A6"/>
    <mergeCell ref="B5:B6"/>
    <mergeCell ref="C5:C6"/>
    <mergeCell ref="D5:E5"/>
    <mergeCell ref="F5:F6"/>
    <mergeCell ref="A8:F8"/>
    <mergeCell ref="A27:F27"/>
    <mergeCell ref="A32:F32"/>
    <mergeCell ref="A62:F62"/>
    <mergeCell ref="A13:F13"/>
    <mergeCell ref="A39:F39"/>
    <mergeCell ref="A47:F47"/>
    <mergeCell ref="A52:F52"/>
    <mergeCell ref="A57:F57"/>
  </mergeCells>
  <pageMargins left="0" right="0" top="0" bottom="0" header="0" footer="0"/>
  <pageSetup orientation="portrait"/>
  <ignoredErrors>
    <ignoredError sqref="B65:F68 B55:F55 B60:F60 B50:F50 B42:F45 B35:F37 B30:F30 B16:F25 B11:F11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00FF"/>
    <outlinePr summaryBelow="0"/>
  </sheetPr>
  <dimension ref="A1:H200"/>
  <sheetViews>
    <sheetView zoomScaleNormal="100" workbookViewId="0">
      <pane ySplit="6" topLeftCell="A7" activePane="bottomLeft" state="frozen"/>
      <selection pane="bottomLeft"/>
    </sheetView>
  </sheetViews>
  <sheetFormatPr defaultRowHeight="15" customHeight="1" x14ac:dyDescent="0.25"/>
  <cols>
    <col min="1" max="1" width="49.85546875" style="89" bestFit="1" customWidth="1"/>
    <col min="2" max="8" width="23.7109375" style="89" customWidth="1"/>
    <col min="9" max="16384" width="9.140625" style="89"/>
  </cols>
  <sheetData>
    <row r="1" spans="1:8" ht="15" customHeight="1" x14ac:dyDescent="0.25">
      <c r="A1" s="118" t="s">
        <v>2981</v>
      </c>
      <c r="B1" s="118"/>
      <c r="C1" s="118"/>
      <c r="D1" s="118"/>
      <c r="E1" s="118"/>
      <c r="F1" s="118"/>
      <c r="G1" s="118"/>
      <c r="H1" s="118"/>
    </row>
    <row r="2" spans="1:8" ht="15" customHeight="1" x14ac:dyDescent="0.25">
      <c r="A2" s="118" t="s">
        <v>2980</v>
      </c>
      <c r="B2" s="119"/>
      <c r="C2" s="119"/>
      <c r="D2" s="119"/>
      <c r="E2" s="119"/>
      <c r="F2" s="119"/>
      <c r="G2" s="119"/>
      <c r="H2" s="119"/>
    </row>
    <row r="3" spans="1:8" ht="15" customHeight="1" x14ac:dyDescent="0.25">
      <c r="A3" s="119" t="s">
        <v>2777</v>
      </c>
      <c r="B3" s="117"/>
      <c r="C3" s="117"/>
      <c r="D3" s="117"/>
      <c r="E3" s="117"/>
      <c r="F3" s="117"/>
      <c r="G3" s="117"/>
      <c r="H3" s="117"/>
    </row>
    <row r="4" spans="1:8" ht="15" customHeight="1" x14ac:dyDescent="0.25">
      <c r="A4" s="117"/>
      <c r="B4" s="117"/>
      <c r="C4" s="117"/>
      <c r="D4" s="117"/>
      <c r="E4" s="117"/>
      <c r="F4" s="117"/>
      <c r="G4" s="117"/>
      <c r="H4" s="117"/>
    </row>
    <row r="5" spans="1:8" ht="39.950000000000003" customHeight="1" x14ac:dyDescent="0.25">
      <c r="A5" s="137" t="s">
        <v>448</v>
      </c>
      <c r="B5" s="137" t="s">
        <v>449</v>
      </c>
      <c r="C5" s="137" t="s">
        <v>450</v>
      </c>
      <c r="D5" s="137" t="s">
        <v>451</v>
      </c>
      <c r="E5" s="137" t="s">
        <v>452</v>
      </c>
      <c r="F5" s="137" t="s">
        <v>453</v>
      </c>
      <c r="G5" s="137"/>
      <c r="H5" s="137" t="s">
        <v>410</v>
      </c>
    </row>
    <row r="6" spans="1:8" ht="39.950000000000003" customHeight="1" x14ac:dyDescent="0.25">
      <c r="A6" s="137"/>
      <c r="B6" s="137"/>
      <c r="C6" s="137"/>
      <c r="D6" s="137"/>
      <c r="E6" s="137"/>
      <c r="F6" s="120" t="s">
        <v>834</v>
      </c>
      <c r="G6" s="120" t="s">
        <v>835</v>
      </c>
      <c r="H6" s="137"/>
    </row>
    <row r="7" spans="1:8" ht="15" customHeight="1" x14ac:dyDescent="0.25">
      <c r="A7" s="90"/>
      <c r="B7" s="91"/>
      <c r="C7" s="91"/>
      <c r="D7" s="91"/>
      <c r="E7" s="91"/>
      <c r="F7" s="91"/>
      <c r="G7" s="91"/>
      <c r="H7" s="91"/>
    </row>
    <row r="8" spans="1:8" ht="15" customHeight="1" x14ac:dyDescent="0.25">
      <c r="A8" s="140" t="s">
        <v>454</v>
      </c>
      <c r="B8" s="140"/>
      <c r="C8" s="140"/>
      <c r="D8" s="140"/>
      <c r="E8" s="140"/>
      <c r="F8" s="140"/>
      <c r="G8" s="140"/>
      <c r="H8" s="140"/>
    </row>
    <row r="9" spans="1:8" ht="15" customHeight="1" x14ac:dyDescent="0.25">
      <c r="A9" s="90"/>
      <c r="B9" s="91"/>
      <c r="C9" s="91"/>
      <c r="D9" s="91"/>
      <c r="E9" s="91"/>
      <c r="F9" s="91"/>
      <c r="G9" s="91"/>
      <c r="H9" s="91"/>
    </row>
    <row r="10" spans="1:8" ht="15" customHeight="1" x14ac:dyDescent="0.25">
      <c r="A10" s="96" t="s">
        <v>1681</v>
      </c>
      <c r="B10" s="91"/>
      <c r="C10" s="91"/>
      <c r="D10" s="91"/>
      <c r="E10" s="91"/>
      <c r="F10" s="91"/>
      <c r="G10" s="91"/>
      <c r="H10" s="91"/>
    </row>
    <row r="11" spans="1:8" ht="15" customHeight="1" x14ac:dyDescent="0.25">
      <c r="A11" s="123" t="s">
        <v>2310</v>
      </c>
      <c r="B11" s="98" t="s">
        <v>455</v>
      </c>
      <c r="C11" s="98"/>
      <c r="D11" s="98" t="s">
        <v>456</v>
      </c>
      <c r="E11" s="98" t="s">
        <v>457</v>
      </c>
      <c r="F11" s="98" t="s">
        <v>12</v>
      </c>
      <c r="G11" s="98" t="s">
        <v>458</v>
      </c>
      <c r="H11" s="98" t="s">
        <v>14</v>
      </c>
    </row>
    <row r="12" spans="1:8" ht="15" customHeight="1" x14ac:dyDescent="0.25">
      <c r="A12" s="90"/>
      <c r="B12" s="91"/>
      <c r="C12" s="91"/>
      <c r="D12" s="91"/>
      <c r="E12" s="91"/>
      <c r="F12" s="91"/>
      <c r="G12" s="91"/>
      <c r="H12" s="91"/>
    </row>
    <row r="13" spans="1:8" ht="15" customHeight="1" x14ac:dyDescent="0.25">
      <c r="A13" s="140" t="s">
        <v>2125</v>
      </c>
      <c r="B13" s="140"/>
      <c r="C13" s="140"/>
      <c r="D13" s="140"/>
      <c r="E13" s="140"/>
      <c r="F13" s="140"/>
      <c r="G13" s="140"/>
      <c r="H13" s="140"/>
    </row>
    <row r="14" spans="1:8" ht="15" customHeight="1" x14ac:dyDescent="0.25">
      <c r="A14" s="92"/>
      <c r="B14" s="93"/>
      <c r="C14" s="93"/>
      <c r="D14" s="93"/>
      <c r="E14" s="93"/>
      <c r="F14" s="93"/>
      <c r="G14" s="93"/>
      <c r="H14" s="93"/>
    </row>
    <row r="15" spans="1:8" ht="15" customHeight="1" x14ac:dyDescent="0.25">
      <c r="A15" s="94" t="s">
        <v>2982</v>
      </c>
      <c r="B15" s="99"/>
      <c r="C15" s="99"/>
      <c r="D15" s="99"/>
      <c r="E15" s="99"/>
      <c r="F15" s="99"/>
      <c r="G15" s="99"/>
      <c r="H15" s="99"/>
    </row>
    <row r="16" spans="1:8" ht="15" customHeight="1" x14ac:dyDescent="0.25">
      <c r="A16" s="126" t="s">
        <v>2603</v>
      </c>
      <c r="B16" s="95" t="s">
        <v>455</v>
      </c>
      <c r="C16" s="95"/>
      <c r="D16" s="95" t="s">
        <v>462</v>
      </c>
      <c r="E16" s="95" t="s">
        <v>2604</v>
      </c>
      <c r="F16" s="95" t="s">
        <v>12</v>
      </c>
      <c r="G16" s="95" t="s">
        <v>2605</v>
      </c>
      <c r="H16" s="95" t="s">
        <v>14</v>
      </c>
    </row>
    <row r="17" spans="1:8" ht="15" customHeight="1" x14ac:dyDescent="0.25">
      <c r="A17" s="126" t="s">
        <v>2606</v>
      </c>
      <c r="B17" s="95" t="s">
        <v>491</v>
      </c>
      <c r="C17" s="95"/>
      <c r="D17" s="95" t="s">
        <v>456</v>
      </c>
      <c r="E17" s="95" t="s">
        <v>2607</v>
      </c>
      <c r="F17" s="95" t="s">
        <v>12</v>
      </c>
      <c r="G17" s="95" t="s">
        <v>2538</v>
      </c>
      <c r="H17" s="95" t="s">
        <v>14</v>
      </c>
    </row>
    <row r="18" spans="1:8" ht="15" customHeight="1" x14ac:dyDescent="0.25">
      <c r="A18" s="126" t="s">
        <v>2608</v>
      </c>
      <c r="B18" s="95" t="s">
        <v>491</v>
      </c>
      <c r="C18" s="95"/>
      <c r="D18" s="95" t="s">
        <v>456</v>
      </c>
      <c r="E18" s="95" t="s">
        <v>2609</v>
      </c>
      <c r="F18" s="95" t="s">
        <v>12</v>
      </c>
      <c r="G18" s="95" t="s">
        <v>2538</v>
      </c>
      <c r="H18" s="95" t="s">
        <v>14</v>
      </c>
    </row>
    <row r="19" spans="1:8" ht="15" customHeight="1" x14ac:dyDescent="0.25">
      <c r="A19" s="126" t="s">
        <v>2608</v>
      </c>
      <c r="B19" s="95" t="s">
        <v>491</v>
      </c>
      <c r="C19" s="95"/>
      <c r="D19" s="95" t="s">
        <v>462</v>
      </c>
      <c r="E19" s="95" t="s">
        <v>2610</v>
      </c>
      <c r="F19" s="95" t="s">
        <v>12</v>
      </c>
      <c r="G19" s="95" t="s">
        <v>2611</v>
      </c>
      <c r="H19" s="95" t="s">
        <v>14</v>
      </c>
    </row>
    <row r="20" spans="1:8" ht="15" customHeight="1" x14ac:dyDescent="0.25">
      <c r="A20" s="126" t="s">
        <v>2608</v>
      </c>
      <c r="B20" s="95" t="s">
        <v>455</v>
      </c>
      <c r="C20" s="95"/>
      <c r="D20" s="95" t="s">
        <v>468</v>
      </c>
      <c r="E20" s="95" t="s">
        <v>2612</v>
      </c>
      <c r="F20" s="95" t="s">
        <v>12</v>
      </c>
      <c r="G20" s="95" t="s">
        <v>2148</v>
      </c>
      <c r="H20" s="95" t="s">
        <v>14</v>
      </c>
    </row>
    <row r="21" spans="1:8" ht="15" customHeight="1" x14ac:dyDescent="0.25">
      <c r="A21" s="94"/>
      <c r="B21" s="99"/>
      <c r="C21" s="99"/>
      <c r="D21" s="99"/>
      <c r="E21" s="99"/>
      <c r="F21" s="99"/>
      <c r="G21" s="99"/>
      <c r="H21" s="99"/>
    </row>
    <row r="22" spans="1:8" ht="15" customHeight="1" x14ac:dyDescent="0.25">
      <c r="A22" s="94" t="s">
        <v>1958</v>
      </c>
      <c r="B22" s="93"/>
      <c r="C22" s="93"/>
      <c r="D22" s="93"/>
      <c r="E22" s="93"/>
      <c r="F22" s="93"/>
      <c r="G22" s="93"/>
      <c r="H22" s="93"/>
    </row>
    <row r="23" spans="1:8" ht="15" customHeight="1" x14ac:dyDescent="0.25">
      <c r="A23" s="121" t="s">
        <v>2311</v>
      </c>
      <c r="B23" s="95" t="s">
        <v>455</v>
      </c>
      <c r="C23" s="95"/>
      <c r="D23" s="95" t="s">
        <v>549</v>
      </c>
      <c r="E23" s="95" t="s">
        <v>2126</v>
      </c>
      <c r="F23" s="95" t="s">
        <v>12</v>
      </c>
      <c r="G23" s="95" t="s">
        <v>2127</v>
      </c>
      <c r="H23" s="95" t="s">
        <v>14</v>
      </c>
    </row>
    <row r="24" spans="1:8" ht="15" customHeight="1" x14ac:dyDescent="0.25">
      <c r="A24" s="88"/>
      <c r="B24" s="93"/>
      <c r="C24" s="93"/>
      <c r="D24" s="93"/>
      <c r="E24" s="93"/>
      <c r="F24" s="93"/>
      <c r="G24" s="93"/>
      <c r="H24" s="93"/>
    </row>
    <row r="25" spans="1:8" ht="15" customHeight="1" x14ac:dyDescent="0.25">
      <c r="A25" s="88" t="s">
        <v>1895</v>
      </c>
      <c r="B25" s="93"/>
      <c r="C25" s="93"/>
      <c r="D25" s="93"/>
      <c r="E25" s="93"/>
      <c r="F25" s="93"/>
      <c r="G25" s="93"/>
      <c r="H25" s="93"/>
    </row>
    <row r="26" spans="1:8" ht="15" customHeight="1" x14ac:dyDescent="0.25">
      <c r="A26" s="121" t="s">
        <v>2312</v>
      </c>
      <c r="B26" s="95" t="s">
        <v>491</v>
      </c>
      <c r="C26" s="95"/>
      <c r="D26" s="95" t="s">
        <v>456</v>
      </c>
      <c r="E26" s="95" t="s">
        <v>2128</v>
      </c>
      <c r="F26" s="95" t="s">
        <v>12</v>
      </c>
      <c r="G26" s="95" t="s">
        <v>2129</v>
      </c>
      <c r="H26" s="95" t="s">
        <v>14</v>
      </c>
    </row>
    <row r="27" spans="1:8" ht="15" customHeight="1" x14ac:dyDescent="0.25">
      <c r="A27" s="121" t="s">
        <v>2313</v>
      </c>
      <c r="B27" s="95" t="s">
        <v>491</v>
      </c>
      <c r="C27" s="95"/>
      <c r="D27" s="95" t="s">
        <v>456</v>
      </c>
      <c r="E27" s="95" t="s">
        <v>2130</v>
      </c>
      <c r="F27" s="95" t="s">
        <v>12</v>
      </c>
      <c r="G27" s="95" t="s">
        <v>2131</v>
      </c>
      <c r="H27" s="95" t="s">
        <v>14</v>
      </c>
    </row>
    <row r="28" spans="1:8" ht="15" customHeight="1" x14ac:dyDescent="0.25">
      <c r="A28" s="121" t="s">
        <v>2314</v>
      </c>
      <c r="B28" s="95" t="s">
        <v>491</v>
      </c>
      <c r="C28" s="95"/>
      <c r="D28" s="95" t="s">
        <v>462</v>
      </c>
      <c r="E28" s="95" t="s">
        <v>503</v>
      </c>
      <c r="F28" s="95" t="s">
        <v>12</v>
      </c>
      <c r="G28" s="95" t="s">
        <v>2132</v>
      </c>
      <c r="H28" s="95" t="s">
        <v>14</v>
      </c>
    </row>
    <row r="29" spans="1:8" ht="15" customHeight="1" x14ac:dyDescent="0.25">
      <c r="A29" s="121" t="s">
        <v>2315</v>
      </c>
      <c r="B29" s="95" t="s">
        <v>491</v>
      </c>
      <c r="C29" s="95"/>
      <c r="D29" s="95" t="s">
        <v>456</v>
      </c>
      <c r="E29" s="95" t="s">
        <v>2133</v>
      </c>
      <c r="F29" s="95" t="s">
        <v>12</v>
      </c>
      <c r="G29" s="95" t="s">
        <v>2134</v>
      </c>
      <c r="H29" s="95" t="s">
        <v>14</v>
      </c>
    </row>
    <row r="30" spans="1:8" ht="15" customHeight="1" x14ac:dyDescent="0.25">
      <c r="A30" s="121" t="s">
        <v>2316</v>
      </c>
      <c r="B30" s="95" t="s">
        <v>491</v>
      </c>
      <c r="C30" s="95"/>
      <c r="D30" s="95" t="s">
        <v>456</v>
      </c>
      <c r="E30" s="95" t="s">
        <v>2135</v>
      </c>
      <c r="F30" s="95" t="s">
        <v>2136</v>
      </c>
      <c r="G30" s="95" t="s">
        <v>2137</v>
      </c>
      <c r="H30" s="95" t="s">
        <v>2138</v>
      </c>
    </row>
    <row r="31" spans="1:8" ht="15" customHeight="1" x14ac:dyDescent="0.25">
      <c r="A31" s="121" t="s">
        <v>2317</v>
      </c>
      <c r="B31" s="95" t="s">
        <v>455</v>
      </c>
      <c r="C31" s="95"/>
      <c r="D31" s="95" t="s">
        <v>456</v>
      </c>
      <c r="E31" s="95" t="s">
        <v>2139</v>
      </c>
      <c r="F31" s="95" t="s">
        <v>12</v>
      </c>
      <c r="G31" s="95" t="s">
        <v>2140</v>
      </c>
      <c r="H31" s="95" t="s">
        <v>14</v>
      </c>
    </row>
    <row r="32" spans="1:8" ht="15" customHeight="1" x14ac:dyDescent="0.25">
      <c r="A32" s="121" t="s">
        <v>2318</v>
      </c>
      <c r="B32" s="95" t="s">
        <v>491</v>
      </c>
      <c r="C32" s="95"/>
      <c r="D32" s="95" t="s">
        <v>462</v>
      </c>
      <c r="E32" s="95" t="s">
        <v>2141</v>
      </c>
      <c r="F32" s="95" t="s">
        <v>12</v>
      </c>
      <c r="G32" s="95" t="s">
        <v>2142</v>
      </c>
      <c r="H32" s="95" t="s">
        <v>14</v>
      </c>
    </row>
    <row r="33" spans="1:8" ht="15" customHeight="1" x14ac:dyDescent="0.25">
      <c r="A33" s="121" t="s">
        <v>2319</v>
      </c>
      <c r="B33" s="95" t="s">
        <v>455</v>
      </c>
      <c r="C33" s="95"/>
      <c r="D33" s="95" t="s">
        <v>456</v>
      </c>
      <c r="E33" s="95" t="s">
        <v>2143</v>
      </c>
      <c r="F33" s="95" t="s">
        <v>12</v>
      </c>
      <c r="G33" s="95" t="s">
        <v>2144</v>
      </c>
      <c r="H33" s="95" t="s">
        <v>14</v>
      </c>
    </row>
    <row r="34" spans="1:8" ht="15" customHeight="1" x14ac:dyDescent="0.25">
      <c r="A34" s="88"/>
      <c r="B34" s="93"/>
      <c r="C34" s="93"/>
      <c r="D34" s="93"/>
      <c r="E34" s="93"/>
      <c r="F34" s="93"/>
      <c r="G34" s="93"/>
      <c r="H34" s="93"/>
    </row>
    <row r="35" spans="1:8" ht="15" customHeight="1" x14ac:dyDescent="0.25">
      <c r="A35" s="94" t="s">
        <v>2983</v>
      </c>
      <c r="B35" s="99"/>
      <c r="C35" s="99"/>
      <c r="D35" s="99"/>
      <c r="E35" s="99"/>
      <c r="F35" s="99"/>
      <c r="G35" s="99"/>
      <c r="H35" s="99"/>
    </row>
    <row r="36" spans="1:8" ht="15" customHeight="1" x14ac:dyDescent="0.25">
      <c r="A36" s="126" t="s">
        <v>2613</v>
      </c>
      <c r="B36" s="95" t="s">
        <v>491</v>
      </c>
      <c r="C36" s="95"/>
      <c r="D36" s="95" t="s">
        <v>456</v>
      </c>
      <c r="E36" s="95" t="s">
        <v>2614</v>
      </c>
      <c r="F36" s="95" t="s">
        <v>2615</v>
      </c>
      <c r="G36" s="95" t="s">
        <v>2616</v>
      </c>
      <c r="H36" s="95" t="s">
        <v>78</v>
      </c>
    </row>
    <row r="37" spans="1:8" ht="15" customHeight="1" x14ac:dyDescent="0.25">
      <c r="A37" s="94"/>
      <c r="B37" s="99"/>
      <c r="C37" s="99"/>
      <c r="D37" s="99"/>
      <c r="E37" s="99"/>
      <c r="F37" s="99"/>
      <c r="G37" s="99"/>
      <c r="H37" s="99"/>
    </row>
    <row r="38" spans="1:8" ht="15" customHeight="1" x14ac:dyDescent="0.25">
      <c r="A38" s="88" t="s">
        <v>2381</v>
      </c>
      <c r="B38" s="99"/>
      <c r="C38" s="99"/>
      <c r="D38" s="99"/>
      <c r="E38" s="99"/>
      <c r="F38" s="99"/>
      <c r="G38" s="99"/>
      <c r="H38" s="99"/>
    </row>
    <row r="39" spans="1:8" ht="15" customHeight="1" x14ac:dyDescent="0.25">
      <c r="A39" s="126" t="s">
        <v>2617</v>
      </c>
      <c r="B39" s="95" t="s">
        <v>491</v>
      </c>
      <c r="C39" s="95"/>
      <c r="D39" s="95" t="s">
        <v>456</v>
      </c>
      <c r="E39" s="95" t="s">
        <v>2618</v>
      </c>
      <c r="F39" s="95" t="s">
        <v>12</v>
      </c>
      <c r="G39" s="95" t="s">
        <v>2619</v>
      </c>
      <c r="H39" s="95" t="s">
        <v>14</v>
      </c>
    </row>
    <row r="40" spans="1:8" ht="15" customHeight="1" x14ac:dyDescent="0.25">
      <c r="A40" s="126" t="s">
        <v>2617</v>
      </c>
      <c r="B40" s="95" t="s">
        <v>455</v>
      </c>
      <c r="C40" s="95"/>
      <c r="D40" s="95" t="s">
        <v>462</v>
      </c>
      <c r="E40" s="95" t="s">
        <v>528</v>
      </c>
      <c r="F40" s="95" t="s">
        <v>12</v>
      </c>
      <c r="G40" s="95" t="s">
        <v>2620</v>
      </c>
      <c r="H40" s="95" t="s">
        <v>14</v>
      </c>
    </row>
    <row r="41" spans="1:8" ht="15" customHeight="1" x14ac:dyDescent="0.25">
      <c r="A41" s="126" t="s">
        <v>2621</v>
      </c>
      <c r="B41" s="95" t="s">
        <v>491</v>
      </c>
      <c r="C41" s="95"/>
      <c r="D41" s="95" t="s">
        <v>549</v>
      </c>
      <c r="E41" s="95" t="s">
        <v>2622</v>
      </c>
      <c r="F41" s="95" t="s">
        <v>12</v>
      </c>
      <c r="G41" s="95" t="s">
        <v>2385</v>
      </c>
      <c r="H41" s="95" t="s">
        <v>14</v>
      </c>
    </row>
    <row r="42" spans="1:8" ht="15" customHeight="1" x14ac:dyDescent="0.25">
      <c r="A42" s="94"/>
      <c r="B42" s="99"/>
      <c r="C42" s="99"/>
      <c r="D42" s="99"/>
      <c r="E42" s="99"/>
      <c r="F42" s="99"/>
      <c r="G42" s="99"/>
      <c r="H42" s="99"/>
    </row>
    <row r="43" spans="1:8" ht="15" customHeight="1" x14ac:dyDescent="0.25">
      <c r="A43" s="88" t="s">
        <v>1905</v>
      </c>
      <c r="B43" s="93"/>
      <c r="C43" s="93"/>
      <c r="D43" s="93"/>
      <c r="E43" s="93"/>
      <c r="F43" s="93"/>
      <c r="G43" s="93"/>
      <c r="H43" s="93"/>
    </row>
    <row r="44" spans="1:8" ht="15" customHeight="1" x14ac:dyDescent="0.25">
      <c r="A44" s="121" t="s">
        <v>2320</v>
      </c>
      <c r="B44" s="95" t="s">
        <v>491</v>
      </c>
      <c r="C44" s="95"/>
      <c r="D44" s="95" t="s">
        <v>456</v>
      </c>
      <c r="E44" s="95" t="s">
        <v>2145</v>
      </c>
      <c r="F44" s="95" t="s">
        <v>12</v>
      </c>
      <c r="G44" s="95" t="s">
        <v>2146</v>
      </c>
      <c r="H44" s="95" t="s">
        <v>14</v>
      </c>
    </row>
    <row r="45" spans="1:8" ht="15" customHeight="1" x14ac:dyDescent="0.25">
      <c r="A45" s="88"/>
      <c r="B45" s="93"/>
      <c r="C45" s="93"/>
      <c r="D45" s="93"/>
      <c r="E45" s="93"/>
      <c r="F45" s="93"/>
      <c r="G45" s="93"/>
      <c r="H45" s="93"/>
    </row>
    <row r="46" spans="1:8" ht="15" customHeight="1" x14ac:dyDescent="0.25">
      <c r="A46" s="88" t="s">
        <v>1881</v>
      </c>
      <c r="B46" s="93"/>
      <c r="C46" s="93"/>
      <c r="D46" s="93"/>
      <c r="E46" s="93"/>
      <c r="F46" s="93"/>
      <c r="G46" s="93"/>
      <c r="H46" s="93"/>
    </row>
    <row r="47" spans="1:8" ht="15" customHeight="1" x14ac:dyDescent="0.25">
      <c r="A47" s="121" t="s">
        <v>2321</v>
      </c>
      <c r="B47" s="95" t="s">
        <v>491</v>
      </c>
      <c r="C47" s="95"/>
      <c r="D47" s="95" t="s">
        <v>468</v>
      </c>
      <c r="E47" s="95" t="s">
        <v>2147</v>
      </c>
      <c r="F47" s="95" t="s">
        <v>12</v>
      </c>
      <c r="G47" s="95" t="s">
        <v>2148</v>
      </c>
      <c r="H47" s="95" t="s">
        <v>14</v>
      </c>
    </row>
    <row r="48" spans="1:8" ht="15" customHeight="1" x14ac:dyDescent="0.25">
      <c r="A48" s="121" t="s">
        <v>2322</v>
      </c>
      <c r="B48" s="95" t="s">
        <v>491</v>
      </c>
      <c r="C48" s="95"/>
      <c r="D48" s="95" t="s">
        <v>456</v>
      </c>
      <c r="E48" s="95" t="s">
        <v>2149</v>
      </c>
      <c r="F48" s="95" t="s">
        <v>12</v>
      </c>
      <c r="G48" s="95" t="s">
        <v>2150</v>
      </c>
      <c r="H48" s="95" t="s">
        <v>14</v>
      </c>
    </row>
    <row r="49" spans="1:8" s="18" customFormat="1" ht="15" customHeight="1" x14ac:dyDescent="0.25">
      <c r="A49" s="124" t="s">
        <v>2323</v>
      </c>
      <c r="B49" s="49" t="s">
        <v>491</v>
      </c>
      <c r="C49" s="49"/>
      <c r="D49" s="49" t="s">
        <v>456</v>
      </c>
      <c r="E49" s="49">
        <v>2.39</v>
      </c>
      <c r="F49" s="49" t="s">
        <v>480</v>
      </c>
      <c r="G49" s="49" t="s">
        <v>2152</v>
      </c>
      <c r="H49" s="49" t="s">
        <v>607</v>
      </c>
    </row>
    <row r="50" spans="1:8" ht="15" customHeight="1" x14ac:dyDescent="0.25">
      <c r="A50" s="121" t="s">
        <v>2658</v>
      </c>
      <c r="B50" s="95" t="s">
        <v>455</v>
      </c>
      <c r="C50" s="95"/>
      <c r="D50" s="95" t="s">
        <v>456</v>
      </c>
      <c r="E50" s="95" t="s">
        <v>2151</v>
      </c>
      <c r="F50" s="95" t="s">
        <v>12</v>
      </c>
      <c r="G50" s="95" t="s">
        <v>2153</v>
      </c>
      <c r="H50" s="95" t="s">
        <v>14</v>
      </c>
    </row>
    <row r="51" spans="1:8" ht="15" customHeight="1" x14ac:dyDescent="0.25">
      <c r="A51" s="121" t="s">
        <v>2324</v>
      </c>
      <c r="B51" s="95" t="s">
        <v>491</v>
      </c>
      <c r="C51" s="95"/>
      <c r="D51" s="95" t="s">
        <v>462</v>
      </c>
      <c r="E51" s="95" t="s">
        <v>2154</v>
      </c>
      <c r="F51" s="95" t="s">
        <v>12</v>
      </c>
      <c r="G51" s="95" t="s">
        <v>2155</v>
      </c>
      <c r="H51" s="95" t="s">
        <v>14</v>
      </c>
    </row>
    <row r="52" spans="1:8" ht="15" customHeight="1" x14ac:dyDescent="0.25">
      <c r="A52" s="121" t="s">
        <v>2325</v>
      </c>
      <c r="B52" s="95" t="s">
        <v>491</v>
      </c>
      <c r="C52" s="95"/>
      <c r="D52" s="95" t="s">
        <v>456</v>
      </c>
      <c r="E52" s="95" t="s">
        <v>2156</v>
      </c>
      <c r="F52" s="95" t="s">
        <v>12</v>
      </c>
      <c r="G52" s="95" t="s">
        <v>264</v>
      </c>
      <c r="H52" s="95" t="s">
        <v>14</v>
      </c>
    </row>
    <row r="53" spans="1:8" ht="15" customHeight="1" x14ac:dyDescent="0.25">
      <c r="A53" s="94"/>
      <c r="B53" s="93"/>
      <c r="C53" s="93"/>
      <c r="D53" s="93"/>
      <c r="E53" s="93"/>
      <c r="F53" s="93"/>
      <c r="G53" s="93"/>
      <c r="H53" s="93"/>
    </row>
    <row r="54" spans="1:8" ht="15" customHeight="1" x14ac:dyDescent="0.25">
      <c r="A54" s="140" t="s">
        <v>459</v>
      </c>
      <c r="B54" s="140"/>
      <c r="C54" s="140"/>
      <c r="D54" s="140"/>
      <c r="E54" s="140"/>
      <c r="F54" s="140"/>
      <c r="G54" s="140"/>
      <c r="H54" s="140"/>
    </row>
    <row r="55" spans="1:8" ht="15" customHeight="1" x14ac:dyDescent="0.25">
      <c r="A55" s="90"/>
      <c r="B55" s="91"/>
      <c r="C55" s="91"/>
      <c r="D55" s="91"/>
      <c r="E55" s="91"/>
      <c r="F55" s="91"/>
      <c r="G55" s="91"/>
      <c r="H55" s="91"/>
    </row>
    <row r="56" spans="1:8" ht="15" customHeight="1" x14ac:dyDescent="0.25">
      <c r="A56" s="96" t="s">
        <v>836</v>
      </c>
      <c r="B56" s="91"/>
      <c r="C56" s="91"/>
      <c r="D56" s="91"/>
      <c r="E56" s="91"/>
      <c r="F56" s="91"/>
      <c r="G56" s="91"/>
      <c r="H56" s="91"/>
    </row>
    <row r="57" spans="1:8" ht="15" customHeight="1" x14ac:dyDescent="0.25">
      <c r="A57" s="121" t="s">
        <v>2310</v>
      </c>
      <c r="B57" s="98" t="s">
        <v>455</v>
      </c>
      <c r="C57" s="98"/>
      <c r="D57" s="98" t="s">
        <v>456</v>
      </c>
      <c r="E57" s="98" t="s">
        <v>460</v>
      </c>
      <c r="F57" s="98" t="s">
        <v>12</v>
      </c>
      <c r="G57" s="98" t="s">
        <v>461</v>
      </c>
      <c r="H57" s="98" t="s">
        <v>14</v>
      </c>
    </row>
    <row r="58" spans="1:8" ht="15" customHeight="1" x14ac:dyDescent="0.25">
      <c r="A58" s="121"/>
      <c r="B58" s="98" t="s">
        <v>455</v>
      </c>
      <c r="C58" s="98"/>
      <c r="D58" s="98" t="s">
        <v>462</v>
      </c>
      <c r="E58" s="98">
        <v>2.2400000000000002</v>
      </c>
      <c r="F58" s="98" t="s">
        <v>12</v>
      </c>
      <c r="G58" s="108">
        <v>160000</v>
      </c>
      <c r="H58" s="98" t="s">
        <v>14</v>
      </c>
    </row>
    <row r="59" spans="1:8" ht="15" customHeight="1" x14ac:dyDescent="0.25">
      <c r="A59" s="121" t="s">
        <v>2327</v>
      </c>
      <c r="B59" s="98" t="s">
        <v>455</v>
      </c>
      <c r="C59" s="98"/>
      <c r="D59" s="98" t="s">
        <v>456</v>
      </c>
      <c r="E59" s="98" t="s">
        <v>466</v>
      </c>
      <c r="F59" s="98" t="s">
        <v>12</v>
      </c>
      <c r="G59" s="98" t="s">
        <v>467</v>
      </c>
      <c r="H59" s="98" t="s">
        <v>14</v>
      </c>
    </row>
    <row r="60" spans="1:8" ht="15" customHeight="1" x14ac:dyDescent="0.25">
      <c r="A60" s="121"/>
      <c r="B60" s="98" t="s">
        <v>455</v>
      </c>
      <c r="C60" s="98"/>
      <c r="D60" s="98" t="s">
        <v>468</v>
      </c>
      <c r="E60" s="98" t="s">
        <v>469</v>
      </c>
      <c r="F60" s="98" t="s">
        <v>12</v>
      </c>
      <c r="G60" s="98" t="s">
        <v>97</v>
      </c>
      <c r="H60" s="98" t="s">
        <v>14</v>
      </c>
    </row>
    <row r="61" spans="1:8" ht="15" customHeight="1" x14ac:dyDescent="0.25">
      <c r="A61" s="121" t="s">
        <v>2326</v>
      </c>
      <c r="B61" s="98" t="s">
        <v>455</v>
      </c>
      <c r="C61" s="98"/>
      <c r="D61" s="98" t="s">
        <v>462</v>
      </c>
      <c r="E61" s="98" t="s">
        <v>464</v>
      </c>
      <c r="F61" s="98" t="s">
        <v>12</v>
      </c>
      <c r="G61" s="98" t="s">
        <v>465</v>
      </c>
      <c r="H61" s="98" t="s">
        <v>14</v>
      </c>
    </row>
    <row r="62" spans="1:8" ht="15" customHeight="1" x14ac:dyDescent="0.25">
      <c r="A62" s="121" t="s">
        <v>2987</v>
      </c>
      <c r="B62" s="98" t="s">
        <v>455</v>
      </c>
      <c r="C62" s="98"/>
      <c r="D62" s="98" t="s">
        <v>462</v>
      </c>
      <c r="E62" s="98">
        <v>2.73</v>
      </c>
      <c r="F62" s="98" t="s">
        <v>12</v>
      </c>
      <c r="G62" s="108">
        <v>120000</v>
      </c>
      <c r="H62" s="98" t="s">
        <v>14</v>
      </c>
    </row>
    <row r="63" spans="1:8" ht="15" customHeight="1" x14ac:dyDescent="0.25">
      <c r="A63" s="121" t="s">
        <v>2988</v>
      </c>
      <c r="B63" s="98" t="s">
        <v>455</v>
      </c>
      <c r="C63" s="98"/>
      <c r="D63" s="98" t="s">
        <v>456</v>
      </c>
      <c r="E63" s="98" t="s">
        <v>470</v>
      </c>
      <c r="F63" s="98" t="s">
        <v>12</v>
      </c>
      <c r="G63" s="98" t="s">
        <v>471</v>
      </c>
      <c r="H63" s="98" t="s">
        <v>14</v>
      </c>
    </row>
    <row r="64" spans="1:8" ht="15" customHeight="1" x14ac:dyDescent="0.25">
      <c r="A64" s="121" t="s">
        <v>2328</v>
      </c>
      <c r="B64" s="98" t="s">
        <v>455</v>
      </c>
      <c r="C64" s="98"/>
      <c r="D64" s="98" t="s">
        <v>468</v>
      </c>
      <c r="E64" s="98" t="s">
        <v>472</v>
      </c>
      <c r="F64" s="98" t="s">
        <v>12</v>
      </c>
      <c r="G64" s="98" t="s">
        <v>473</v>
      </c>
      <c r="H64" s="98" t="s">
        <v>14</v>
      </c>
    </row>
    <row r="65" spans="1:8" ht="15" customHeight="1" x14ac:dyDescent="0.25">
      <c r="A65" s="121" t="s">
        <v>2989</v>
      </c>
      <c r="B65" s="98" t="s">
        <v>455</v>
      </c>
      <c r="C65" s="98"/>
      <c r="D65" s="98" t="s">
        <v>462</v>
      </c>
      <c r="E65" s="98" t="s">
        <v>474</v>
      </c>
      <c r="F65" s="98" t="s">
        <v>12</v>
      </c>
      <c r="G65" s="98" t="s">
        <v>475</v>
      </c>
      <c r="H65" s="98" t="s">
        <v>14</v>
      </c>
    </row>
    <row r="66" spans="1:8" ht="15" customHeight="1" x14ac:dyDescent="0.25">
      <c r="A66" s="88"/>
      <c r="B66" s="91"/>
      <c r="C66" s="91"/>
      <c r="D66" s="91"/>
      <c r="E66" s="91"/>
      <c r="F66" s="91"/>
      <c r="G66" s="91"/>
      <c r="H66" s="91"/>
    </row>
    <row r="67" spans="1:8" ht="15" customHeight="1" x14ac:dyDescent="0.25">
      <c r="A67" s="94" t="s">
        <v>2982</v>
      </c>
      <c r="B67" s="99"/>
      <c r="C67" s="99"/>
      <c r="D67" s="99"/>
      <c r="E67" s="99"/>
      <c r="F67" s="99"/>
      <c r="G67" s="99"/>
      <c r="H67" s="99"/>
    </row>
    <row r="68" spans="1:8" ht="15" customHeight="1" x14ac:dyDescent="0.25">
      <c r="A68" s="126" t="s">
        <v>2608</v>
      </c>
      <c r="B68" s="95" t="s">
        <v>455</v>
      </c>
      <c r="C68" s="95"/>
      <c r="D68" s="95" t="s">
        <v>456</v>
      </c>
      <c r="E68" s="95" t="s">
        <v>463</v>
      </c>
      <c r="F68" s="95" t="s">
        <v>2623</v>
      </c>
      <c r="G68" s="95" t="s">
        <v>2624</v>
      </c>
      <c r="H68" s="95" t="s">
        <v>78</v>
      </c>
    </row>
    <row r="69" spans="1:8" ht="15" customHeight="1" x14ac:dyDescent="0.25">
      <c r="A69" s="126" t="s">
        <v>2608</v>
      </c>
      <c r="B69" s="95" t="s">
        <v>491</v>
      </c>
      <c r="C69" s="95"/>
      <c r="D69" s="95" t="s">
        <v>462</v>
      </c>
      <c r="E69" s="95" t="s">
        <v>2625</v>
      </c>
      <c r="F69" s="95" t="s">
        <v>12</v>
      </c>
      <c r="G69" s="95" t="s">
        <v>2626</v>
      </c>
      <c r="H69" s="95" t="s">
        <v>14</v>
      </c>
    </row>
    <row r="70" spans="1:8" ht="15" customHeight="1" x14ac:dyDescent="0.25">
      <c r="A70" s="126" t="s">
        <v>2627</v>
      </c>
      <c r="B70" s="95" t="s">
        <v>455</v>
      </c>
      <c r="C70" s="95"/>
      <c r="D70" s="95" t="s">
        <v>456</v>
      </c>
      <c r="E70" s="95">
        <v>5.93</v>
      </c>
      <c r="F70" s="95" t="s">
        <v>12</v>
      </c>
      <c r="G70" s="149">
        <v>28000</v>
      </c>
      <c r="H70" s="95" t="s">
        <v>14</v>
      </c>
    </row>
    <row r="71" spans="1:8" ht="15" customHeight="1" x14ac:dyDescent="0.25">
      <c r="A71" s="94"/>
      <c r="B71" s="99"/>
      <c r="C71" s="99"/>
      <c r="D71" s="99"/>
      <c r="E71" s="99"/>
      <c r="F71" s="99"/>
      <c r="G71" s="99"/>
      <c r="H71" s="99"/>
    </row>
    <row r="72" spans="1:8" ht="15" customHeight="1" x14ac:dyDescent="0.25">
      <c r="A72" s="88" t="s">
        <v>855</v>
      </c>
      <c r="B72" s="91"/>
      <c r="C72" s="91"/>
      <c r="D72" s="91"/>
      <c r="E72" s="91"/>
      <c r="F72" s="91"/>
      <c r="G72" s="91"/>
      <c r="H72" s="91"/>
    </row>
    <row r="73" spans="1:8" ht="15" customHeight="1" x14ac:dyDescent="0.25">
      <c r="A73" s="121" t="s">
        <v>2331</v>
      </c>
      <c r="B73" s="98" t="s">
        <v>455</v>
      </c>
      <c r="C73" s="98"/>
      <c r="D73" s="98" t="s">
        <v>456</v>
      </c>
      <c r="E73" s="98" t="s">
        <v>489</v>
      </c>
      <c r="F73" s="98" t="s">
        <v>12</v>
      </c>
      <c r="G73" s="98" t="s">
        <v>490</v>
      </c>
      <c r="H73" s="98" t="s">
        <v>14</v>
      </c>
    </row>
    <row r="74" spans="1:8" ht="15" customHeight="1" x14ac:dyDescent="0.25">
      <c r="A74" s="121" t="s">
        <v>2332</v>
      </c>
      <c r="B74" s="98" t="s">
        <v>491</v>
      </c>
      <c r="C74" s="98"/>
      <c r="D74" s="98" t="s">
        <v>456</v>
      </c>
      <c r="E74" s="98" t="s">
        <v>492</v>
      </c>
      <c r="F74" s="98" t="s">
        <v>12</v>
      </c>
      <c r="G74" s="98" t="s">
        <v>493</v>
      </c>
      <c r="H74" s="98" t="s">
        <v>14</v>
      </c>
    </row>
    <row r="75" spans="1:8" ht="15" customHeight="1" x14ac:dyDescent="0.25">
      <c r="A75" s="121" t="s">
        <v>2332</v>
      </c>
      <c r="B75" s="98" t="s">
        <v>455</v>
      </c>
      <c r="C75" s="98"/>
      <c r="D75" s="98" t="s">
        <v>462</v>
      </c>
      <c r="E75" s="98" t="s">
        <v>494</v>
      </c>
      <c r="F75" s="98" t="s">
        <v>12</v>
      </c>
      <c r="G75" s="98" t="s">
        <v>495</v>
      </c>
      <c r="H75" s="98" t="s">
        <v>14</v>
      </c>
    </row>
    <row r="76" spans="1:8" ht="15" customHeight="1" x14ac:dyDescent="0.25">
      <c r="A76" s="121" t="s">
        <v>1799</v>
      </c>
      <c r="B76" s="98" t="s">
        <v>455</v>
      </c>
      <c r="C76" s="98"/>
      <c r="D76" s="98" t="s">
        <v>456</v>
      </c>
      <c r="E76" s="98" t="s">
        <v>496</v>
      </c>
      <c r="F76" s="98" t="s">
        <v>12</v>
      </c>
      <c r="G76" s="98" t="s">
        <v>497</v>
      </c>
      <c r="H76" s="98" t="s">
        <v>14</v>
      </c>
    </row>
    <row r="77" spans="1:8" ht="15" customHeight="1" x14ac:dyDescent="0.25">
      <c r="A77" s="121" t="s">
        <v>2665</v>
      </c>
      <c r="B77" s="98" t="s">
        <v>455</v>
      </c>
      <c r="C77" s="98"/>
      <c r="D77" s="98" t="s">
        <v>456</v>
      </c>
      <c r="E77" s="98" t="s">
        <v>477</v>
      </c>
      <c r="F77" s="98" t="s">
        <v>12</v>
      </c>
      <c r="G77" s="98" t="s">
        <v>465</v>
      </c>
      <c r="H77" s="98" t="s">
        <v>14</v>
      </c>
    </row>
    <row r="78" spans="1:8" ht="15" customHeight="1" x14ac:dyDescent="0.25">
      <c r="A78" s="121" t="s">
        <v>2333</v>
      </c>
      <c r="B78" s="98" t="s">
        <v>455</v>
      </c>
      <c r="C78" s="98"/>
      <c r="D78" s="98" t="s">
        <v>468</v>
      </c>
      <c r="E78" s="98" t="s">
        <v>498</v>
      </c>
      <c r="F78" s="98" t="s">
        <v>12</v>
      </c>
      <c r="G78" s="98" t="s">
        <v>499</v>
      </c>
      <c r="H78" s="98" t="s">
        <v>14</v>
      </c>
    </row>
    <row r="79" spans="1:8" ht="15" customHeight="1" x14ac:dyDescent="0.25">
      <c r="A79" s="88"/>
      <c r="B79" s="91"/>
      <c r="C79" s="91"/>
      <c r="D79" s="91"/>
      <c r="E79" s="91"/>
      <c r="F79" s="91"/>
      <c r="G79" s="91"/>
      <c r="H79" s="91"/>
    </row>
    <row r="80" spans="1:8" ht="15" customHeight="1" x14ac:dyDescent="0.25">
      <c r="A80" s="88" t="s">
        <v>862</v>
      </c>
      <c r="B80" s="91"/>
      <c r="C80" s="91"/>
      <c r="D80" s="91"/>
      <c r="E80" s="91"/>
      <c r="F80" s="91"/>
      <c r="G80" s="91"/>
      <c r="H80" s="91"/>
    </row>
    <row r="81" spans="1:8" ht="15" customHeight="1" x14ac:dyDescent="0.25">
      <c r="A81" s="121" t="s">
        <v>2341</v>
      </c>
      <c r="B81" s="98" t="s">
        <v>455</v>
      </c>
      <c r="C81" s="98"/>
      <c r="D81" s="98" t="s">
        <v>456</v>
      </c>
      <c r="E81" s="98" t="s">
        <v>532</v>
      </c>
      <c r="F81" s="98" t="s">
        <v>12</v>
      </c>
      <c r="G81" s="98" t="s">
        <v>533</v>
      </c>
      <c r="H81" s="98" t="s">
        <v>14</v>
      </c>
    </row>
    <row r="82" spans="1:8" ht="15" customHeight="1" x14ac:dyDescent="0.25">
      <c r="A82" s="121" t="s">
        <v>2342</v>
      </c>
      <c r="B82" s="98" t="s">
        <v>455</v>
      </c>
      <c r="C82" s="98"/>
      <c r="D82" s="98" t="s">
        <v>462</v>
      </c>
      <c r="E82" s="98" t="s">
        <v>534</v>
      </c>
      <c r="F82" s="98" t="s">
        <v>12</v>
      </c>
      <c r="G82" s="98" t="s">
        <v>490</v>
      </c>
      <c r="H82" s="98" t="s">
        <v>14</v>
      </c>
    </row>
    <row r="83" spans="1:8" ht="15" customHeight="1" x14ac:dyDescent="0.25">
      <c r="A83" s="121" t="s">
        <v>2343</v>
      </c>
      <c r="B83" s="98" t="s">
        <v>455</v>
      </c>
      <c r="C83" s="98"/>
      <c r="D83" s="98" t="s">
        <v>462</v>
      </c>
      <c r="E83" s="98" t="s">
        <v>535</v>
      </c>
      <c r="F83" s="98" t="s">
        <v>12</v>
      </c>
      <c r="G83" s="98" t="s">
        <v>536</v>
      </c>
      <c r="H83" s="98" t="s">
        <v>14</v>
      </c>
    </row>
    <row r="84" spans="1:8" ht="15" customHeight="1" x14ac:dyDescent="0.25">
      <c r="A84" s="121" t="s">
        <v>2344</v>
      </c>
      <c r="B84" s="98" t="s">
        <v>455</v>
      </c>
      <c r="C84" s="98"/>
      <c r="D84" s="98" t="s">
        <v>462</v>
      </c>
      <c r="E84" s="98" t="s">
        <v>537</v>
      </c>
      <c r="F84" s="98" t="s">
        <v>12</v>
      </c>
      <c r="G84" s="98" t="s">
        <v>538</v>
      </c>
      <c r="H84" s="98" t="s">
        <v>14</v>
      </c>
    </row>
    <row r="85" spans="1:8" ht="15" customHeight="1" x14ac:dyDescent="0.25">
      <c r="A85" s="121" t="s">
        <v>2345</v>
      </c>
      <c r="B85" s="98" t="s">
        <v>455</v>
      </c>
      <c r="C85" s="98"/>
      <c r="D85" s="98" t="s">
        <v>462</v>
      </c>
      <c r="E85" s="98" t="s">
        <v>539</v>
      </c>
      <c r="F85" s="98" t="s">
        <v>12</v>
      </c>
      <c r="G85" s="98" t="s">
        <v>540</v>
      </c>
      <c r="H85" s="98" t="s">
        <v>14</v>
      </c>
    </row>
    <row r="86" spans="1:8" ht="15" customHeight="1" x14ac:dyDescent="0.25">
      <c r="A86" s="88"/>
      <c r="B86" s="91"/>
      <c r="C86" s="91"/>
      <c r="D86" s="91"/>
      <c r="E86" s="91"/>
      <c r="F86" s="91"/>
      <c r="G86" s="91"/>
      <c r="H86" s="91"/>
    </row>
    <row r="87" spans="1:8" ht="15" customHeight="1" x14ac:dyDescent="0.25">
      <c r="A87" s="88" t="s">
        <v>1004</v>
      </c>
      <c r="B87" s="91"/>
      <c r="C87" s="91"/>
      <c r="D87" s="91"/>
      <c r="E87" s="91"/>
      <c r="F87" s="91"/>
      <c r="G87" s="91"/>
      <c r="H87" s="91"/>
    </row>
    <row r="88" spans="1:8" ht="15" customHeight="1" x14ac:dyDescent="0.25">
      <c r="A88" s="121" t="s">
        <v>2346</v>
      </c>
      <c r="B88" s="98" t="s">
        <v>455</v>
      </c>
      <c r="C88" s="98"/>
      <c r="D88" s="98" t="s">
        <v>456</v>
      </c>
      <c r="E88" s="98" t="s">
        <v>541</v>
      </c>
      <c r="F88" s="98" t="s">
        <v>12</v>
      </c>
      <c r="G88" s="98" t="s">
        <v>542</v>
      </c>
      <c r="H88" s="98" t="s">
        <v>14</v>
      </c>
    </row>
    <row r="89" spans="1:8" ht="15" customHeight="1" x14ac:dyDescent="0.25">
      <c r="A89" s="121" t="s">
        <v>2347</v>
      </c>
      <c r="B89" s="98" t="s">
        <v>455</v>
      </c>
      <c r="C89" s="98"/>
      <c r="D89" s="98" t="s">
        <v>456</v>
      </c>
      <c r="E89" s="98" t="s">
        <v>543</v>
      </c>
      <c r="F89" s="98" t="s">
        <v>12</v>
      </c>
      <c r="G89" s="98" t="s">
        <v>476</v>
      </c>
      <c r="H89" s="98" t="s">
        <v>14</v>
      </c>
    </row>
    <row r="90" spans="1:8" ht="15" customHeight="1" x14ac:dyDescent="0.25">
      <c r="A90" s="88"/>
      <c r="B90" s="91"/>
      <c r="C90" s="91"/>
      <c r="D90" s="91"/>
      <c r="E90" s="91"/>
      <c r="F90" s="91"/>
      <c r="G90" s="91"/>
      <c r="H90" s="91"/>
    </row>
    <row r="91" spans="1:8" ht="15" customHeight="1" x14ac:dyDescent="0.25">
      <c r="A91" s="88" t="s">
        <v>1008</v>
      </c>
      <c r="B91" s="91"/>
      <c r="C91" s="91"/>
      <c r="D91" s="91"/>
      <c r="E91" s="91"/>
      <c r="F91" s="91"/>
      <c r="G91" s="91"/>
      <c r="H91" s="91"/>
    </row>
    <row r="92" spans="1:8" ht="15" customHeight="1" x14ac:dyDescent="0.25">
      <c r="A92" s="121" t="s">
        <v>2348</v>
      </c>
      <c r="B92" s="98" t="s">
        <v>455</v>
      </c>
      <c r="C92" s="98"/>
      <c r="D92" s="98" t="s">
        <v>456</v>
      </c>
      <c r="E92" s="98" t="s">
        <v>544</v>
      </c>
      <c r="F92" s="98" t="s">
        <v>12</v>
      </c>
      <c r="G92" s="98" t="s">
        <v>545</v>
      </c>
      <c r="H92" s="98" t="s">
        <v>14</v>
      </c>
    </row>
    <row r="93" spans="1:8" ht="15" customHeight="1" x14ac:dyDescent="0.25">
      <c r="A93" s="121" t="s">
        <v>2349</v>
      </c>
      <c r="B93" s="98" t="s">
        <v>455</v>
      </c>
      <c r="C93" s="98"/>
      <c r="D93" s="98" t="s">
        <v>456</v>
      </c>
      <c r="E93" s="98" t="s">
        <v>546</v>
      </c>
      <c r="F93" s="98" t="s">
        <v>12</v>
      </c>
      <c r="G93" s="98" t="s">
        <v>547</v>
      </c>
      <c r="H93" s="98" t="s">
        <v>14</v>
      </c>
    </row>
    <row r="94" spans="1:8" ht="15" customHeight="1" x14ac:dyDescent="0.25">
      <c r="A94" s="121" t="s">
        <v>2349</v>
      </c>
      <c r="B94" s="98" t="s">
        <v>491</v>
      </c>
      <c r="C94" s="98"/>
      <c r="D94" s="98" t="s">
        <v>456</v>
      </c>
      <c r="E94" s="98" t="s">
        <v>457</v>
      </c>
      <c r="F94" s="98" t="s">
        <v>12</v>
      </c>
      <c r="G94" s="98" t="s">
        <v>548</v>
      </c>
      <c r="H94" s="98" t="s">
        <v>14</v>
      </c>
    </row>
    <row r="95" spans="1:8" ht="15" customHeight="1" x14ac:dyDescent="0.25">
      <c r="A95" s="121" t="s">
        <v>2349</v>
      </c>
      <c r="B95" s="98" t="s">
        <v>491</v>
      </c>
      <c r="C95" s="98"/>
      <c r="D95" s="98" t="s">
        <v>549</v>
      </c>
      <c r="E95" s="98" t="s">
        <v>550</v>
      </c>
      <c r="F95" s="98" t="s">
        <v>12</v>
      </c>
      <c r="G95" s="98" t="s">
        <v>480</v>
      </c>
      <c r="H95" s="98" t="s">
        <v>14</v>
      </c>
    </row>
    <row r="96" spans="1:8" ht="15" customHeight="1" x14ac:dyDescent="0.25">
      <c r="A96" s="121" t="s">
        <v>2350</v>
      </c>
      <c r="B96" s="98" t="s">
        <v>455</v>
      </c>
      <c r="C96" s="98"/>
      <c r="D96" s="98" t="s">
        <v>468</v>
      </c>
      <c r="E96" s="98" t="s">
        <v>551</v>
      </c>
      <c r="F96" s="98" t="s">
        <v>12</v>
      </c>
      <c r="G96" s="98" t="s">
        <v>552</v>
      </c>
      <c r="H96" s="98" t="s">
        <v>14</v>
      </c>
    </row>
    <row r="97" spans="1:8" ht="15" customHeight="1" x14ac:dyDescent="0.25">
      <c r="A97" s="88"/>
      <c r="B97" s="91"/>
      <c r="C97" s="91"/>
      <c r="D97" s="91"/>
      <c r="E97" s="91"/>
      <c r="F97" s="91"/>
      <c r="G97" s="91"/>
      <c r="H97" s="91"/>
    </row>
    <row r="98" spans="1:8" ht="15" customHeight="1" x14ac:dyDescent="0.25">
      <c r="A98" s="88" t="s">
        <v>1681</v>
      </c>
      <c r="B98" s="91"/>
      <c r="C98" s="91"/>
      <c r="D98" s="91"/>
      <c r="E98" s="91"/>
      <c r="F98" s="91"/>
      <c r="G98" s="91"/>
      <c r="H98" s="91"/>
    </row>
    <row r="99" spans="1:8" ht="15" customHeight="1" x14ac:dyDescent="0.25">
      <c r="A99" s="121" t="s">
        <v>2310</v>
      </c>
      <c r="B99" s="98" t="s">
        <v>455</v>
      </c>
      <c r="C99" s="98"/>
      <c r="D99" s="98" t="s">
        <v>462</v>
      </c>
      <c r="E99" s="98" t="s">
        <v>477</v>
      </c>
      <c r="F99" s="98" t="s">
        <v>12</v>
      </c>
      <c r="G99" s="98" t="s">
        <v>478</v>
      </c>
      <c r="H99" s="98" t="s">
        <v>14</v>
      </c>
    </row>
    <row r="100" spans="1:8" ht="15" customHeight="1" x14ac:dyDescent="0.25">
      <c r="A100" s="121" t="s">
        <v>1681</v>
      </c>
      <c r="B100" s="98" t="s">
        <v>455</v>
      </c>
      <c r="C100" s="98"/>
      <c r="D100" s="98" t="s">
        <v>456</v>
      </c>
      <c r="E100" s="98" t="s">
        <v>479</v>
      </c>
      <c r="F100" s="98" t="s">
        <v>480</v>
      </c>
      <c r="G100" s="98" t="s">
        <v>481</v>
      </c>
      <c r="H100" s="98" t="s">
        <v>482</v>
      </c>
    </row>
    <row r="101" spans="1:8" ht="15" customHeight="1" x14ac:dyDescent="0.25">
      <c r="A101" s="121" t="s">
        <v>1681</v>
      </c>
      <c r="B101" s="98" t="s">
        <v>455</v>
      </c>
      <c r="C101" s="98"/>
      <c r="D101" s="98" t="s">
        <v>468</v>
      </c>
      <c r="E101" s="98" t="s">
        <v>457</v>
      </c>
      <c r="F101" s="98" t="s">
        <v>12</v>
      </c>
      <c r="G101" s="98" t="s">
        <v>483</v>
      </c>
      <c r="H101" s="98" t="s">
        <v>14</v>
      </c>
    </row>
    <row r="102" spans="1:8" ht="15" customHeight="1" x14ac:dyDescent="0.25">
      <c r="A102" s="88"/>
      <c r="B102" s="91"/>
      <c r="C102" s="91"/>
      <c r="D102" s="91"/>
      <c r="E102" s="91"/>
      <c r="F102" s="91"/>
      <c r="G102" s="91"/>
      <c r="H102" s="91"/>
    </row>
    <row r="103" spans="1:8" ht="15" customHeight="1" x14ac:dyDescent="0.25">
      <c r="A103" s="94" t="s">
        <v>2983</v>
      </c>
      <c r="B103" s="99"/>
      <c r="C103" s="99"/>
      <c r="D103" s="99"/>
      <c r="E103" s="99"/>
      <c r="F103" s="99"/>
      <c r="G103" s="99"/>
      <c r="H103" s="99"/>
    </row>
    <row r="104" spans="1:8" ht="15" customHeight="1" x14ac:dyDescent="0.25">
      <c r="A104" s="126" t="s">
        <v>2628</v>
      </c>
      <c r="B104" s="95" t="s">
        <v>455</v>
      </c>
      <c r="C104" s="95"/>
      <c r="D104" s="95" t="s">
        <v>456</v>
      </c>
      <c r="E104" s="95" t="s">
        <v>2629</v>
      </c>
      <c r="F104" s="95" t="s">
        <v>12</v>
      </c>
      <c r="G104" s="95" t="s">
        <v>529</v>
      </c>
      <c r="H104" s="95" t="s">
        <v>14</v>
      </c>
    </row>
    <row r="105" spans="1:8" ht="15" customHeight="1" x14ac:dyDescent="0.25">
      <c r="A105" s="126" t="s">
        <v>2630</v>
      </c>
      <c r="B105" s="95" t="s">
        <v>455</v>
      </c>
      <c r="C105" s="95"/>
      <c r="D105" s="95" t="s">
        <v>462</v>
      </c>
      <c r="E105" s="95" t="s">
        <v>2631</v>
      </c>
      <c r="F105" s="95" t="s">
        <v>12</v>
      </c>
      <c r="G105" s="95" t="s">
        <v>2632</v>
      </c>
      <c r="H105" s="95" t="s">
        <v>14</v>
      </c>
    </row>
    <row r="106" spans="1:8" ht="15" customHeight="1" x14ac:dyDescent="0.25">
      <c r="A106" s="126" t="s">
        <v>2613</v>
      </c>
      <c r="B106" s="95" t="s">
        <v>455</v>
      </c>
      <c r="C106" s="95"/>
      <c r="D106" s="95" t="s">
        <v>456</v>
      </c>
      <c r="E106" s="95" t="s">
        <v>2633</v>
      </c>
      <c r="F106" s="95" t="s">
        <v>12</v>
      </c>
      <c r="G106" s="95" t="s">
        <v>485</v>
      </c>
      <c r="H106" s="95" t="s">
        <v>14</v>
      </c>
    </row>
    <row r="107" spans="1:8" ht="15" customHeight="1" x14ac:dyDescent="0.25">
      <c r="A107" s="94"/>
      <c r="B107" s="99"/>
      <c r="C107" s="99"/>
      <c r="D107" s="99"/>
      <c r="E107" s="99"/>
      <c r="F107" s="99"/>
      <c r="G107" s="99"/>
      <c r="H107" s="99"/>
    </row>
    <row r="108" spans="1:8" ht="15" customHeight="1" x14ac:dyDescent="0.25">
      <c r="A108" s="88" t="s">
        <v>1012</v>
      </c>
      <c r="B108" s="91"/>
      <c r="C108" s="91"/>
      <c r="D108" s="91"/>
      <c r="E108" s="91"/>
      <c r="F108" s="91"/>
      <c r="G108" s="91"/>
      <c r="H108" s="91"/>
    </row>
    <row r="109" spans="1:8" ht="15" customHeight="1" x14ac:dyDescent="0.25">
      <c r="A109" s="121" t="s">
        <v>2986</v>
      </c>
      <c r="B109" s="98" t="s">
        <v>455</v>
      </c>
      <c r="C109" s="98"/>
      <c r="D109" s="98" t="s">
        <v>456</v>
      </c>
      <c r="E109" s="98" t="s">
        <v>509</v>
      </c>
      <c r="F109" s="98" t="s">
        <v>12</v>
      </c>
      <c r="G109" s="98" t="s">
        <v>510</v>
      </c>
      <c r="H109" s="98" t="s">
        <v>14</v>
      </c>
    </row>
    <row r="110" spans="1:8" ht="15" customHeight="1" x14ac:dyDescent="0.25">
      <c r="A110" s="121" t="s">
        <v>2986</v>
      </c>
      <c r="B110" s="98" t="s">
        <v>455</v>
      </c>
      <c r="C110" s="98"/>
      <c r="D110" s="98" t="s">
        <v>468</v>
      </c>
      <c r="E110" s="98" t="s">
        <v>511</v>
      </c>
      <c r="F110" s="98" t="s">
        <v>12</v>
      </c>
      <c r="G110" s="98" t="s">
        <v>512</v>
      </c>
      <c r="H110" s="98" t="s">
        <v>14</v>
      </c>
    </row>
    <row r="111" spans="1:8" ht="15" customHeight="1" x14ac:dyDescent="0.25">
      <c r="A111" s="121" t="s">
        <v>2335</v>
      </c>
      <c r="B111" s="98" t="s">
        <v>455</v>
      </c>
      <c r="C111" s="98"/>
      <c r="D111" s="98" t="s">
        <v>456</v>
      </c>
      <c r="E111" s="98" t="s">
        <v>513</v>
      </c>
      <c r="F111" s="98" t="s">
        <v>12</v>
      </c>
      <c r="G111" s="98" t="s">
        <v>514</v>
      </c>
      <c r="H111" s="98" t="s">
        <v>14</v>
      </c>
    </row>
    <row r="112" spans="1:8" ht="15" customHeight="1" x14ac:dyDescent="0.25">
      <c r="A112" s="121" t="s">
        <v>2335</v>
      </c>
      <c r="B112" s="98" t="s">
        <v>455</v>
      </c>
      <c r="C112" s="98"/>
      <c r="D112" s="98" t="s">
        <v>468</v>
      </c>
      <c r="E112" s="98" t="s">
        <v>515</v>
      </c>
      <c r="F112" s="98" t="s">
        <v>12</v>
      </c>
      <c r="G112" s="98" t="s">
        <v>516</v>
      </c>
      <c r="H112" s="98" t="s">
        <v>14</v>
      </c>
    </row>
    <row r="113" spans="1:8" ht="15" customHeight="1" x14ac:dyDescent="0.25">
      <c r="A113" s="121" t="s">
        <v>2336</v>
      </c>
      <c r="B113" s="98" t="s">
        <v>455</v>
      </c>
      <c r="C113" s="98"/>
      <c r="D113" s="98" t="s">
        <v>462</v>
      </c>
      <c r="E113" s="98" t="s">
        <v>517</v>
      </c>
      <c r="F113" s="98" t="s">
        <v>12</v>
      </c>
      <c r="G113" s="98" t="s">
        <v>458</v>
      </c>
      <c r="H113" s="98" t="s">
        <v>14</v>
      </c>
    </row>
    <row r="114" spans="1:8" ht="15" customHeight="1" x14ac:dyDescent="0.25">
      <c r="A114" s="121" t="s">
        <v>2337</v>
      </c>
      <c r="B114" s="98" t="s">
        <v>455</v>
      </c>
      <c r="C114" s="98"/>
      <c r="D114" s="98" t="s">
        <v>456</v>
      </c>
      <c r="E114" s="98" t="s">
        <v>518</v>
      </c>
      <c r="F114" s="98" t="s">
        <v>12</v>
      </c>
      <c r="G114" s="98" t="s">
        <v>483</v>
      </c>
      <c r="H114" s="98" t="s">
        <v>14</v>
      </c>
    </row>
    <row r="115" spans="1:8" ht="15" customHeight="1" x14ac:dyDescent="0.25">
      <c r="A115" s="121" t="s">
        <v>2338</v>
      </c>
      <c r="B115" s="98" t="s">
        <v>455</v>
      </c>
      <c r="C115" s="98"/>
      <c r="D115" s="98" t="s">
        <v>456</v>
      </c>
      <c r="E115" s="98" t="s">
        <v>489</v>
      </c>
      <c r="F115" s="98" t="s">
        <v>12</v>
      </c>
      <c r="G115" s="98" t="s">
        <v>519</v>
      </c>
      <c r="H115" s="98" t="s">
        <v>14</v>
      </c>
    </row>
    <row r="116" spans="1:8" ht="15" customHeight="1" x14ac:dyDescent="0.25">
      <c r="A116" s="88"/>
      <c r="B116" s="91"/>
      <c r="C116" s="91"/>
      <c r="D116" s="91"/>
      <c r="E116" s="91"/>
      <c r="F116" s="91"/>
      <c r="G116" s="91"/>
      <c r="H116" s="91"/>
    </row>
    <row r="117" spans="1:8" ht="15" customHeight="1" x14ac:dyDescent="0.25">
      <c r="A117" s="88" t="s">
        <v>1026</v>
      </c>
      <c r="B117" s="91"/>
      <c r="C117" s="91"/>
      <c r="D117" s="91"/>
      <c r="E117" s="91"/>
      <c r="F117" s="91"/>
      <c r="G117" s="91"/>
      <c r="H117" s="91"/>
    </row>
    <row r="118" spans="1:8" ht="15" customHeight="1" x14ac:dyDescent="0.25">
      <c r="A118" s="121" t="s">
        <v>2986</v>
      </c>
      <c r="B118" s="98" t="s">
        <v>455</v>
      </c>
      <c r="C118" s="98"/>
      <c r="D118" s="98" t="s">
        <v>468</v>
      </c>
      <c r="E118" s="98" t="s">
        <v>520</v>
      </c>
      <c r="F118" s="98" t="s">
        <v>12</v>
      </c>
      <c r="G118" s="98" t="s">
        <v>521</v>
      </c>
      <c r="H118" s="98" t="s">
        <v>14</v>
      </c>
    </row>
    <row r="119" spans="1:8" ht="15" customHeight="1" x14ac:dyDescent="0.25">
      <c r="A119" s="121" t="s">
        <v>2379</v>
      </c>
      <c r="B119" s="98" t="s">
        <v>455</v>
      </c>
      <c r="C119" s="98"/>
      <c r="D119" s="98" t="s">
        <v>456</v>
      </c>
      <c r="E119" s="98" t="s">
        <v>522</v>
      </c>
      <c r="F119" s="98" t="s">
        <v>12</v>
      </c>
      <c r="G119" s="98" t="s">
        <v>523</v>
      </c>
      <c r="H119" s="98" t="s">
        <v>14</v>
      </c>
    </row>
    <row r="120" spans="1:8" ht="15" customHeight="1" x14ac:dyDescent="0.25">
      <c r="A120" s="121" t="s">
        <v>2379</v>
      </c>
      <c r="B120" s="98" t="s">
        <v>455</v>
      </c>
      <c r="C120" s="98"/>
      <c r="D120" s="98" t="s">
        <v>462</v>
      </c>
      <c r="E120" s="98" t="s">
        <v>524</v>
      </c>
      <c r="F120" s="98" t="s">
        <v>12</v>
      </c>
      <c r="G120" s="98" t="s">
        <v>525</v>
      </c>
      <c r="H120" s="98" t="s">
        <v>14</v>
      </c>
    </row>
    <row r="121" spans="1:8" ht="15" customHeight="1" x14ac:dyDescent="0.25">
      <c r="A121" s="121" t="s">
        <v>2339</v>
      </c>
      <c r="B121" s="98" t="s">
        <v>455</v>
      </c>
      <c r="C121" s="98"/>
      <c r="D121" s="98" t="s">
        <v>456</v>
      </c>
      <c r="E121" s="98" t="s">
        <v>526</v>
      </c>
      <c r="F121" s="98" t="s">
        <v>12</v>
      </c>
      <c r="G121" s="98" t="s">
        <v>527</v>
      </c>
      <c r="H121" s="98" t="s">
        <v>14</v>
      </c>
    </row>
    <row r="122" spans="1:8" ht="15" customHeight="1" x14ac:dyDescent="0.25">
      <c r="A122" s="88"/>
      <c r="B122" s="91"/>
      <c r="C122" s="91"/>
      <c r="D122" s="91"/>
      <c r="E122" s="91"/>
      <c r="F122" s="91"/>
      <c r="G122" s="91"/>
      <c r="H122" s="91"/>
    </row>
    <row r="123" spans="1:8" ht="15" customHeight="1" x14ac:dyDescent="0.25">
      <c r="A123" s="88" t="s">
        <v>2985</v>
      </c>
      <c r="B123" s="91"/>
      <c r="C123" s="91"/>
      <c r="D123" s="91"/>
      <c r="E123" s="91"/>
      <c r="F123" s="91"/>
      <c r="G123" s="91"/>
      <c r="H123" s="91"/>
    </row>
    <row r="124" spans="1:8" ht="15" customHeight="1" x14ac:dyDescent="0.25">
      <c r="A124" s="121" t="s">
        <v>2334</v>
      </c>
      <c r="B124" s="98" t="s">
        <v>455</v>
      </c>
      <c r="C124" s="98"/>
      <c r="D124" s="98" t="s">
        <v>456</v>
      </c>
      <c r="E124" s="98" t="s">
        <v>500</v>
      </c>
      <c r="F124" s="98" t="s">
        <v>12</v>
      </c>
      <c r="G124" s="98" t="s">
        <v>497</v>
      </c>
      <c r="H124" s="98" t="s">
        <v>14</v>
      </c>
    </row>
    <row r="125" spans="1:8" ht="15" customHeight="1" x14ac:dyDescent="0.25">
      <c r="A125" s="121" t="s">
        <v>2334</v>
      </c>
      <c r="B125" s="98" t="s">
        <v>455</v>
      </c>
      <c r="C125" s="98"/>
      <c r="D125" s="98" t="s">
        <v>462</v>
      </c>
      <c r="E125" s="98" t="s">
        <v>501</v>
      </c>
      <c r="F125" s="98" t="s">
        <v>12</v>
      </c>
      <c r="G125" s="98" t="s">
        <v>502</v>
      </c>
      <c r="H125" s="98" t="s">
        <v>14</v>
      </c>
    </row>
    <row r="126" spans="1:8" ht="15" customHeight="1" x14ac:dyDescent="0.25">
      <c r="A126" s="88"/>
      <c r="B126" s="91"/>
      <c r="C126" s="91"/>
      <c r="D126" s="91"/>
      <c r="E126" s="91"/>
      <c r="F126" s="91"/>
      <c r="G126" s="91"/>
      <c r="H126" s="91"/>
    </row>
    <row r="127" spans="1:8" ht="15" customHeight="1" x14ac:dyDescent="0.25">
      <c r="A127" s="88" t="s">
        <v>2351</v>
      </c>
      <c r="B127" s="91"/>
      <c r="C127" s="91"/>
      <c r="D127" s="91"/>
      <c r="E127" s="91"/>
      <c r="F127" s="91"/>
      <c r="G127" s="91"/>
      <c r="H127" s="91"/>
    </row>
    <row r="128" spans="1:8" ht="15" customHeight="1" x14ac:dyDescent="0.25">
      <c r="A128" s="121" t="s">
        <v>2347</v>
      </c>
      <c r="B128" s="98" t="s">
        <v>455</v>
      </c>
      <c r="C128" s="98"/>
      <c r="D128" s="98" t="s">
        <v>456</v>
      </c>
      <c r="E128" s="98" t="s">
        <v>553</v>
      </c>
      <c r="F128" s="98" t="s">
        <v>12</v>
      </c>
      <c r="G128" s="98" t="s">
        <v>554</v>
      </c>
      <c r="H128" s="98" t="s">
        <v>14</v>
      </c>
    </row>
    <row r="129" spans="1:8" ht="15" customHeight="1" x14ac:dyDescent="0.25">
      <c r="A129" s="121" t="s">
        <v>2662</v>
      </c>
      <c r="B129" s="98" t="s">
        <v>455</v>
      </c>
      <c r="C129" s="98"/>
      <c r="D129" s="98" t="s">
        <v>456</v>
      </c>
      <c r="E129" s="98" t="s">
        <v>555</v>
      </c>
      <c r="F129" s="98" t="s">
        <v>12</v>
      </c>
      <c r="G129" s="98" t="s">
        <v>554</v>
      </c>
      <c r="H129" s="98" t="s">
        <v>14</v>
      </c>
    </row>
    <row r="130" spans="1:8" ht="15" customHeight="1" x14ac:dyDescent="0.25">
      <c r="A130" s="121" t="s">
        <v>2351</v>
      </c>
      <c r="B130" s="98" t="s">
        <v>455</v>
      </c>
      <c r="C130" s="98"/>
      <c r="D130" s="98" t="s">
        <v>456</v>
      </c>
      <c r="E130" s="98" t="s">
        <v>555</v>
      </c>
      <c r="F130" s="98" t="s">
        <v>12</v>
      </c>
      <c r="G130" s="98" t="s">
        <v>554</v>
      </c>
      <c r="H130" s="98" t="s">
        <v>14</v>
      </c>
    </row>
    <row r="131" spans="1:8" ht="15" customHeight="1" x14ac:dyDescent="0.25">
      <c r="A131" s="88"/>
      <c r="B131" s="91"/>
      <c r="C131" s="91"/>
      <c r="D131" s="91"/>
      <c r="E131" s="91"/>
      <c r="F131" s="91"/>
      <c r="G131" s="91"/>
      <c r="H131" s="91"/>
    </row>
    <row r="132" spans="1:8" ht="15" customHeight="1" x14ac:dyDescent="0.25">
      <c r="A132" s="88" t="s">
        <v>1091</v>
      </c>
      <c r="B132" s="91"/>
      <c r="C132" s="91"/>
      <c r="D132" s="91"/>
      <c r="E132" s="91"/>
      <c r="F132" s="91"/>
      <c r="G132" s="91"/>
      <c r="H132" s="91"/>
    </row>
    <row r="133" spans="1:8" ht="15" customHeight="1" x14ac:dyDescent="0.25">
      <c r="A133" s="121" t="s">
        <v>2359</v>
      </c>
      <c r="B133" s="98" t="s">
        <v>455</v>
      </c>
      <c r="C133" s="98"/>
      <c r="D133" s="98" t="s">
        <v>456</v>
      </c>
      <c r="E133" s="98" t="s">
        <v>528</v>
      </c>
      <c r="F133" s="98" t="s">
        <v>12</v>
      </c>
      <c r="G133" s="98" t="s">
        <v>529</v>
      </c>
      <c r="H133" s="98" t="s">
        <v>14</v>
      </c>
    </row>
    <row r="134" spans="1:8" ht="15" customHeight="1" x14ac:dyDescent="0.25">
      <c r="A134" s="121" t="s">
        <v>2340</v>
      </c>
      <c r="B134" s="98" t="s">
        <v>455</v>
      </c>
      <c r="C134" s="98"/>
      <c r="D134" s="98" t="s">
        <v>456</v>
      </c>
      <c r="E134" s="98" t="s">
        <v>530</v>
      </c>
      <c r="F134" s="98" t="s">
        <v>12</v>
      </c>
      <c r="G134" s="98" t="s">
        <v>531</v>
      </c>
      <c r="H134" s="98" t="s">
        <v>14</v>
      </c>
    </row>
    <row r="135" spans="1:8" ht="15" customHeight="1" x14ac:dyDescent="0.25">
      <c r="A135" s="88"/>
      <c r="B135" s="91"/>
      <c r="C135" s="91"/>
      <c r="D135" s="91"/>
      <c r="E135" s="91"/>
      <c r="F135" s="91"/>
      <c r="G135" s="91"/>
      <c r="H135" s="91"/>
    </row>
    <row r="136" spans="1:8" ht="15" customHeight="1" x14ac:dyDescent="0.25">
      <c r="A136" s="88" t="s">
        <v>1112</v>
      </c>
      <c r="B136" s="91"/>
      <c r="C136" s="91"/>
      <c r="D136" s="91"/>
      <c r="E136" s="91"/>
      <c r="F136" s="91"/>
      <c r="G136" s="91"/>
      <c r="H136" s="91"/>
    </row>
    <row r="137" spans="1:8" ht="15" customHeight="1" x14ac:dyDescent="0.25">
      <c r="A137" s="121" t="s">
        <v>2663</v>
      </c>
      <c r="B137" s="98" t="s">
        <v>455</v>
      </c>
      <c r="C137" s="98"/>
      <c r="D137" s="98" t="s">
        <v>456</v>
      </c>
      <c r="E137" s="98" t="s">
        <v>556</v>
      </c>
      <c r="F137" s="98" t="s">
        <v>12</v>
      </c>
      <c r="G137" s="98" t="s">
        <v>497</v>
      </c>
      <c r="H137" s="98" t="s">
        <v>14</v>
      </c>
    </row>
    <row r="138" spans="1:8" ht="15" customHeight="1" x14ac:dyDescent="0.25">
      <c r="A138" s="121"/>
      <c r="B138" s="98" t="s">
        <v>491</v>
      </c>
      <c r="C138" s="98"/>
      <c r="D138" s="98" t="s">
        <v>456</v>
      </c>
      <c r="E138" s="98" t="s">
        <v>557</v>
      </c>
      <c r="F138" s="98" t="s">
        <v>12</v>
      </c>
      <c r="G138" s="98" t="s">
        <v>558</v>
      </c>
      <c r="H138" s="98" t="s">
        <v>14</v>
      </c>
    </row>
    <row r="139" spans="1:8" ht="15" customHeight="1" x14ac:dyDescent="0.25">
      <c r="A139" s="121" t="s">
        <v>2352</v>
      </c>
      <c r="B139" s="98" t="s">
        <v>491</v>
      </c>
      <c r="C139" s="98"/>
      <c r="D139" s="98" t="s">
        <v>549</v>
      </c>
      <c r="E139" s="98" t="s">
        <v>559</v>
      </c>
      <c r="F139" s="98" t="s">
        <v>12</v>
      </c>
      <c r="G139" s="98" t="s">
        <v>560</v>
      </c>
      <c r="H139" s="98" t="s">
        <v>14</v>
      </c>
    </row>
    <row r="140" spans="1:8" ht="15" customHeight="1" x14ac:dyDescent="0.25">
      <c r="A140" s="121" t="s">
        <v>1112</v>
      </c>
      <c r="B140" s="98" t="s">
        <v>455</v>
      </c>
      <c r="C140" s="98"/>
      <c r="D140" s="98" t="s">
        <v>462</v>
      </c>
      <c r="E140" s="98" t="s">
        <v>562</v>
      </c>
      <c r="F140" s="98" t="s">
        <v>12</v>
      </c>
      <c r="G140" s="98" t="s">
        <v>563</v>
      </c>
      <c r="H140" s="98" t="s">
        <v>14</v>
      </c>
    </row>
    <row r="141" spans="1:8" ht="15" customHeight="1" x14ac:dyDescent="0.25">
      <c r="A141" s="88"/>
      <c r="B141" s="91"/>
      <c r="C141" s="91"/>
      <c r="D141" s="91"/>
      <c r="E141" s="91"/>
      <c r="F141" s="91"/>
      <c r="G141" s="91"/>
      <c r="H141" s="91"/>
    </row>
    <row r="142" spans="1:8" ht="15" customHeight="1" x14ac:dyDescent="0.25">
      <c r="A142" s="94" t="s">
        <v>2381</v>
      </c>
      <c r="B142" s="99"/>
      <c r="C142" s="99"/>
      <c r="D142" s="99"/>
      <c r="E142" s="99"/>
      <c r="F142" s="99"/>
      <c r="G142" s="99"/>
      <c r="H142" s="99"/>
    </row>
    <row r="143" spans="1:8" ht="15" customHeight="1" x14ac:dyDescent="0.25">
      <c r="A143" s="126" t="s">
        <v>2634</v>
      </c>
      <c r="B143" s="95" t="s">
        <v>491</v>
      </c>
      <c r="C143" s="95"/>
      <c r="D143" s="95" t="s">
        <v>462</v>
      </c>
      <c r="E143" s="95" t="s">
        <v>2635</v>
      </c>
      <c r="F143" s="95" t="s">
        <v>12</v>
      </c>
      <c r="G143" s="95" t="s">
        <v>2636</v>
      </c>
      <c r="H143" s="95" t="s">
        <v>14</v>
      </c>
    </row>
    <row r="144" spans="1:8" ht="15" customHeight="1" x14ac:dyDescent="0.25">
      <c r="A144" s="126" t="s">
        <v>2664</v>
      </c>
      <c r="B144" s="95" t="s">
        <v>455</v>
      </c>
      <c r="C144" s="95"/>
      <c r="D144" s="95" t="s">
        <v>462</v>
      </c>
      <c r="E144" s="95" t="s">
        <v>2637</v>
      </c>
      <c r="F144" s="95" t="s">
        <v>12</v>
      </c>
      <c r="G144" s="95" t="s">
        <v>2638</v>
      </c>
      <c r="H144" s="95" t="s">
        <v>14</v>
      </c>
    </row>
    <row r="145" spans="1:8" ht="15" customHeight="1" x14ac:dyDescent="0.25">
      <c r="A145" s="126" t="s">
        <v>2639</v>
      </c>
      <c r="B145" s="95" t="s">
        <v>455</v>
      </c>
      <c r="C145" s="95"/>
      <c r="D145" s="95" t="s">
        <v>549</v>
      </c>
      <c r="E145" s="95" t="s">
        <v>2640</v>
      </c>
      <c r="F145" s="95" t="s">
        <v>12</v>
      </c>
      <c r="G145" s="95" t="s">
        <v>2641</v>
      </c>
      <c r="H145" s="95" t="s">
        <v>14</v>
      </c>
    </row>
    <row r="146" spans="1:8" ht="15" customHeight="1" x14ac:dyDescent="0.25">
      <c r="A146" s="126" t="s">
        <v>2627</v>
      </c>
      <c r="B146" s="95" t="s">
        <v>491</v>
      </c>
      <c r="C146" s="95"/>
      <c r="D146" s="95" t="s">
        <v>456</v>
      </c>
      <c r="E146" s="95" t="s">
        <v>2642</v>
      </c>
      <c r="F146" s="95" t="s">
        <v>12</v>
      </c>
      <c r="G146" s="95" t="s">
        <v>2605</v>
      </c>
      <c r="H146" s="95" t="s">
        <v>14</v>
      </c>
    </row>
    <row r="147" spans="1:8" ht="15" customHeight="1" x14ac:dyDescent="0.25">
      <c r="A147" s="94"/>
      <c r="B147" s="99"/>
      <c r="C147" s="99"/>
      <c r="D147" s="99"/>
      <c r="E147" s="99"/>
      <c r="F147" s="99"/>
      <c r="G147" s="99"/>
      <c r="H147" s="99"/>
    </row>
    <row r="148" spans="1:8" ht="15" customHeight="1" x14ac:dyDescent="0.25">
      <c r="A148" s="88" t="s">
        <v>1905</v>
      </c>
      <c r="B148" s="93"/>
      <c r="C148" s="93"/>
      <c r="D148" s="93"/>
      <c r="E148" s="93"/>
      <c r="F148" s="93"/>
      <c r="G148" s="93"/>
      <c r="H148" s="93"/>
    </row>
    <row r="149" spans="1:8" ht="15" customHeight="1" x14ac:dyDescent="0.25">
      <c r="A149" s="121" t="s">
        <v>2356</v>
      </c>
      <c r="B149" s="95" t="s">
        <v>455</v>
      </c>
      <c r="C149" s="95"/>
      <c r="D149" s="95" t="s">
        <v>456</v>
      </c>
      <c r="E149" s="95" t="s">
        <v>2157</v>
      </c>
      <c r="F149" s="95" t="s">
        <v>12</v>
      </c>
      <c r="G149" s="95" t="s">
        <v>2158</v>
      </c>
      <c r="H149" s="95" t="s">
        <v>14</v>
      </c>
    </row>
    <row r="150" spans="1:8" ht="15" customHeight="1" x14ac:dyDescent="0.25">
      <c r="A150" s="116"/>
    </row>
    <row r="151" spans="1:8" ht="15" customHeight="1" x14ac:dyDescent="0.25">
      <c r="A151" s="88" t="s">
        <v>1118</v>
      </c>
      <c r="B151" s="91"/>
      <c r="C151" s="91"/>
      <c r="D151" s="91"/>
      <c r="E151" s="91"/>
      <c r="F151" s="91"/>
      <c r="G151" s="91"/>
      <c r="H151" s="91"/>
    </row>
    <row r="152" spans="1:8" ht="15" customHeight="1" x14ac:dyDescent="0.25">
      <c r="A152" s="121" t="s">
        <v>2329</v>
      </c>
      <c r="B152" s="98" t="s">
        <v>455</v>
      </c>
      <c r="C152" s="98"/>
      <c r="D152" s="98" t="s">
        <v>456</v>
      </c>
      <c r="E152" s="98" t="s">
        <v>484</v>
      </c>
      <c r="F152" s="98" t="s">
        <v>12</v>
      </c>
      <c r="G152" s="98" t="s">
        <v>485</v>
      </c>
      <c r="H152" s="98" t="s">
        <v>14</v>
      </c>
    </row>
    <row r="153" spans="1:8" ht="15" customHeight="1" x14ac:dyDescent="0.25">
      <c r="A153" s="121" t="s">
        <v>2327</v>
      </c>
      <c r="B153" s="98" t="s">
        <v>455</v>
      </c>
      <c r="C153" s="98"/>
      <c r="D153" s="98" t="s">
        <v>456</v>
      </c>
      <c r="E153" s="98" t="s">
        <v>486</v>
      </c>
      <c r="F153" s="98" t="s">
        <v>12</v>
      </c>
      <c r="G153" s="98" t="s">
        <v>487</v>
      </c>
      <c r="H153" s="98" t="s">
        <v>14</v>
      </c>
    </row>
    <row r="154" spans="1:8" ht="15" customHeight="1" x14ac:dyDescent="0.25">
      <c r="A154" s="87"/>
      <c r="B154" s="98" t="s">
        <v>491</v>
      </c>
      <c r="C154" s="98"/>
      <c r="D154" s="98" t="s">
        <v>462</v>
      </c>
      <c r="E154" s="178">
        <v>5.6</v>
      </c>
      <c r="F154" s="98" t="s">
        <v>12</v>
      </c>
      <c r="G154" s="108">
        <v>140000</v>
      </c>
      <c r="H154" s="98" t="s">
        <v>14</v>
      </c>
    </row>
    <row r="155" spans="1:8" ht="15" customHeight="1" x14ac:dyDescent="0.25">
      <c r="A155" s="121" t="s">
        <v>2330</v>
      </c>
      <c r="B155" s="98" t="s">
        <v>455</v>
      </c>
      <c r="C155" s="98"/>
      <c r="D155" s="98" t="s">
        <v>468</v>
      </c>
      <c r="E155" s="98" t="s">
        <v>488</v>
      </c>
      <c r="F155" s="98" t="s">
        <v>12</v>
      </c>
      <c r="G155" s="98" t="s">
        <v>92</v>
      </c>
      <c r="H155" s="98" t="s">
        <v>14</v>
      </c>
    </row>
    <row r="156" spans="1:8" ht="15" customHeight="1" x14ac:dyDescent="0.25">
      <c r="A156" s="88"/>
      <c r="B156" s="91"/>
      <c r="C156" s="91"/>
      <c r="D156" s="91"/>
      <c r="E156" s="91"/>
      <c r="F156" s="91"/>
      <c r="G156" s="91"/>
      <c r="H156" s="91"/>
    </row>
    <row r="157" spans="1:8" ht="15" customHeight="1" x14ac:dyDescent="0.25">
      <c r="A157" s="88" t="s">
        <v>1121</v>
      </c>
      <c r="B157" s="91"/>
      <c r="C157" s="91"/>
      <c r="D157" s="91"/>
      <c r="E157" s="91"/>
      <c r="F157" s="91"/>
      <c r="G157" s="91"/>
      <c r="H157" s="91"/>
    </row>
    <row r="158" spans="1:8" ht="15" customHeight="1" x14ac:dyDescent="0.25">
      <c r="A158" s="121" t="s">
        <v>2665</v>
      </c>
      <c r="B158" s="98" t="s">
        <v>455</v>
      </c>
      <c r="C158" s="98"/>
      <c r="D158" s="98" t="s">
        <v>456</v>
      </c>
      <c r="E158" s="98" t="s">
        <v>503</v>
      </c>
      <c r="F158" s="98" t="s">
        <v>12</v>
      </c>
      <c r="G158" s="98" t="s">
        <v>504</v>
      </c>
      <c r="H158" s="98" t="s">
        <v>14</v>
      </c>
    </row>
    <row r="159" spans="1:8" ht="15" customHeight="1" x14ac:dyDescent="0.25">
      <c r="A159" s="87"/>
      <c r="B159" s="98" t="s">
        <v>455</v>
      </c>
      <c r="C159" s="98"/>
      <c r="D159" s="98" t="s">
        <v>462</v>
      </c>
      <c r="E159" s="98" t="s">
        <v>505</v>
      </c>
      <c r="F159" s="98" t="s">
        <v>12</v>
      </c>
      <c r="G159" s="98" t="s">
        <v>506</v>
      </c>
      <c r="H159" s="98" t="s">
        <v>14</v>
      </c>
    </row>
    <row r="160" spans="1:8" ht="15" customHeight="1" x14ac:dyDescent="0.25">
      <c r="A160" s="88"/>
      <c r="B160" s="91"/>
      <c r="C160" s="91"/>
      <c r="D160" s="91"/>
      <c r="E160" s="91"/>
      <c r="F160" s="91"/>
      <c r="G160" s="91"/>
      <c r="H160" s="91"/>
    </row>
    <row r="161" spans="1:8" ht="15" customHeight="1" x14ac:dyDescent="0.25">
      <c r="A161" s="88" t="s">
        <v>1123</v>
      </c>
      <c r="B161" s="91"/>
      <c r="C161" s="91"/>
      <c r="D161" s="91"/>
      <c r="E161" s="91"/>
      <c r="F161" s="91"/>
      <c r="G161" s="91"/>
      <c r="H161" s="91"/>
    </row>
    <row r="162" spans="1:8" ht="15" customHeight="1" x14ac:dyDescent="0.25">
      <c r="A162" s="121" t="s">
        <v>2666</v>
      </c>
      <c r="B162" s="98" t="s">
        <v>455</v>
      </c>
      <c r="C162" s="98"/>
      <c r="D162" s="98" t="s">
        <v>456</v>
      </c>
      <c r="E162" s="98" t="s">
        <v>507</v>
      </c>
      <c r="F162" s="98" t="s">
        <v>12</v>
      </c>
      <c r="G162" s="98" t="s">
        <v>508</v>
      </c>
      <c r="H162" s="98" t="s">
        <v>14</v>
      </c>
    </row>
    <row r="163" spans="1:8" ht="15" customHeight="1" x14ac:dyDescent="0.25">
      <c r="A163" s="88"/>
      <c r="B163" s="91"/>
      <c r="C163" s="91"/>
      <c r="D163" s="91"/>
      <c r="E163" s="91"/>
      <c r="F163" s="91"/>
      <c r="G163" s="91"/>
      <c r="H163" s="91"/>
    </row>
    <row r="164" spans="1:8" ht="15" customHeight="1" x14ac:dyDescent="0.25">
      <c r="A164" s="94" t="s">
        <v>2984</v>
      </c>
      <c r="B164" s="99"/>
      <c r="C164" s="99"/>
      <c r="D164" s="99"/>
      <c r="E164" s="99"/>
      <c r="F164" s="99"/>
      <c r="G164" s="99"/>
      <c r="H164" s="99"/>
    </row>
    <row r="165" spans="1:8" ht="15" customHeight="1" x14ac:dyDescent="0.25">
      <c r="A165" s="126" t="s">
        <v>2643</v>
      </c>
      <c r="B165" s="95" t="s">
        <v>455</v>
      </c>
      <c r="C165" s="95"/>
      <c r="D165" s="95" t="s">
        <v>462</v>
      </c>
      <c r="E165" s="95" t="s">
        <v>2644</v>
      </c>
      <c r="F165" s="95" t="s">
        <v>12</v>
      </c>
      <c r="G165" s="95" t="s">
        <v>2645</v>
      </c>
      <c r="H165" s="95" t="s">
        <v>14</v>
      </c>
    </row>
    <row r="166" spans="1:8" ht="15" customHeight="1" x14ac:dyDescent="0.25">
      <c r="A166" s="26"/>
      <c r="B166" s="95"/>
      <c r="C166" s="95"/>
      <c r="D166" s="95"/>
      <c r="E166" s="95"/>
      <c r="F166" s="95"/>
      <c r="G166" s="95"/>
      <c r="H166" s="95"/>
    </row>
    <row r="167" spans="1:8" ht="15" customHeight="1" x14ac:dyDescent="0.25">
      <c r="A167" s="88" t="s">
        <v>1126</v>
      </c>
      <c r="B167" s="91"/>
      <c r="C167" s="91"/>
      <c r="D167" s="91"/>
      <c r="E167" s="91"/>
      <c r="F167" s="91"/>
      <c r="G167" s="91"/>
      <c r="H167" s="91"/>
    </row>
    <row r="168" spans="1:8" ht="15" customHeight="1" x14ac:dyDescent="0.25">
      <c r="A168" s="121" t="s">
        <v>2342</v>
      </c>
      <c r="B168" s="98" t="s">
        <v>455</v>
      </c>
      <c r="C168" s="98"/>
      <c r="D168" s="98" t="s">
        <v>456</v>
      </c>
      <c r="E168" s="98" t="s">
        <v>564</v>
      </c>
      <c r="F168" s="98" t="s">
        <v>12</v>
      </c>
      <c r="G168" s="98" t="s">
        <v>561</v>
      </c>
      <c r="H168" s="98" t="s">
        <v>14</v>
      </c>
    </row>
    <row r="169" spans="1:8" ht="15" customHeight="1" x14ac:dyDescent="0.25">
      <c r="A169" s="121" t="s">
        <v>2668</v>
      </c>
      <c r="B169" s="98" t="s">
        <v>491</v>
      </c>
      <c r="C169" s="98"/>
      <c r="D169" s="98" t="s">
        <v>468</v>
      </c>
      <c r="E169" s="98" t="s">
        <v>565</v>
      </c>
      <c r="F169" s="98" t="s">
        <v>12</v>
      </c>
      <c r="G169" s="98" t="s">
        <v>566</v>
      </c>
      <c r="H169" s="98" t="s">
        <v>14</v>
      </c>
    </row>
    <row r="170" spans="1:8" ht="15" customHeight="1" x14ac:dyDescent="0.25">
      <c r="A170" s="121" t="s">
        <v>2667</v>
      </c>
      <c r="B170" s="98" t="s">
        <v>455</v>
      </c>
      <c r="C170" s="98"/>
      <c r="D170" s="98" t="s">
        <v>462</v>
      </c>
      <c r="E170" s="98" t="s">
        <v>567</v>
      </c>
      <c r="F170" s="98" t="s">
        <v>12</v>
      </c>
      <c r="G170" s="98" t="s">
        <v>568</v>
      </c>
      <c r="H170" s="98" t="s">
        <v>14</v>
      </c>
    </row>
    <row r="171" spans="1:8" ht="15" customHeight="1" x14ac:dyDescent="0.25">
      <c r="A171" s="121" t="s">
        <v>2354</v>
      </c>
      <c r="B171" s="98" t="s">
        <v>455</v>
      </c>
      <c r="C171" s="98"/>
      <c r="D171" s="98" t="s">
        <v>462</v>
      </c>
      <c r="E171" s="98" t="s">
        <v>569</v>
      </c>
      <c r="F171" s="98" t="s">
        <v>12</v>
      </c>
      <c r="G171" s="98" t="s">
        <v>570</v>
      </c>
      <c r="H171" s="98" t="s">
        <v>14</v>
      </c>
    </row>
    <row r="172" spans="1:8" ht="15" customHeight="1" x14ac:dyDescent="0.25">
      <c r="A172" s="121" t="s">
        <v>2355</v>
      </c>
      <c r="B172" s="98" t="s">
        <v>455</v>
      </c>
      <c r="C172" s="98"/>
      <c r="D172" s="98" t="s">
        <v>456</v>
      </c>
      <c r="E172" s="98" t="s">
        <v>571</v>
      </c>
      <c r="F172" s="98" t="s">
        <v>12</v>
      </c>
      <c r="G172" s="98" t="s">
        <v>476</v>
      </c>
      <c r="H172" s="98" t="s">
        <v>14</v>
      </c>
    </row>
    <row r="173" spans="1:8" ht="15" customHeight="1" x14ac:dyDescent="0.25">
      <c r="A173" s="88"/>
      <c r="B173" s="93"/>
      <c r="C173" s="93"/>
      <c r="D173" s="93"/>
      <c r="E173" s="93"/>
      <c r="F173" s="93"/>
      <c r="G173" s="93"/>
      <c r="H173" s="93"/>
    </row>
    <row r="174" spans="1:8" ht="15" customHeight="1" x14ac:dyDescent="0.25">
      <c r="A174" s="140" t="s">
        <v>2159</v>
      </c>
      <c r="B174" s="140"/>
      <c r="C174" s="140"/>
      <c r="D174" s="140"/>
      <c r="E174" s="140"/>
      <c r="F174" s="140"/>
      <c r="G174" s="140"/>
      <c r="H174" s="140"/>
    </row>
    <row r="175" spans="1:8" s="18" customFormat="1" ht="15" customHeight="1" x14ac:dyDescent="0.25">
      <c r="A175" s="15"/>
      <c r="C175" s="25"/>
    </row>
    <row r="176" spans="1:8" ht="15" customHeight="1" x14ac:dyDescent="0.25">
      <c r="A176" s="94" t="s">
        <v>2982</v>
      </c>
      <c r="B176" s="99"/>
      <c r="C176" s="99"/>
      <c r="D176" s="99"/>
      <c r="E176" s="99"/>
      <c r="F176" s="99"/>
      <c r="G176" s="99"/>
      <c r="H176" s="99"/>
    </row>
    <row r="177" spans="1:8" ht="15" customHeight="1" x14ac:dyDescent="0.25">
      <c r="A177" s="126" t="s">
        <v>2608</v>
      </c>
      <c r="B177" s="95" t="s">
        <v>491</v>
      </c>
      <c r="C177" s="95"/>
      <c r="D177" s="95" t="s">
        <v>456</v>
      </c>
      <c r="E177" s="95">
        <v>176</v>
      </c>
      <c r="F177" s="95" t="s">
        <v>12</v>
      </c>
      <c r="G177" s="149">
        <v>37000</v>
      </c>
      <c r="H177" s="95" t="s">
        <v>14</v>
      </c>
    </row>
    <row r="178" spans="1:8" ht="15" customHeight="1" x14ac:dyDescent="0.25">
      <c r="A178" s="126" t="s">
        <v>2646</v>
      </c>
      <c r="B178" s="95" t="s">
        <v>491</v>
      </c>
      <c r="C178" s="95"/>
      <c r="D178" s="95" t="s">
        <v>456</v>
      </c>
      <c r="E178" s="95">
        <v>170</v>
      </c>
      <c r="F178" s="95" t="s">
        <v>12</v>
      </c>
      <c r="G178" s="149">
        <v>78000</v>
      </c>
      <c r="H178" s="95" t="s">
        <v>14</v>
      </c>
    </row>
    <row r="179" spans="1:8" ht="15" customHeight="1" x14ac:dyDescent="0.25">
      <c r="A179" s="26"/>
      <c r="B179" s="95"/>
      <c r="C179" s="95"/>
      <c r="D179" s="95"/>
      <c r="E179" s="95"/>
      <c r="F179" s="95"/>
      <c r="G179" s="149"/>
      <c r="H179" s="95"/>
    </row>
    <row r="180" spans="1:8" ht="15" customHeight="1" x14ac:dyDescent="0.25">
      <c r="A180" s="94" t="s">
        <v>1958</v>
      </c>
      <c r="B180" s="93"/>
      <c r="C180" s="93"/>
      <c r="D180" s="93"/>
      <c r="E180" s="93"/>
      <c r="F180" s="93"/>
      <c r="G180" s="93"/>
      <c r="H180" s="93"/>
    </row>
    <row r="181" spans="1:8" ht="15" customHeight="1" x14ac:dyDescent="0.25">
      <c r="A181" s="121" t="s">
        <v>2357</v>
      </c>
      <c r="B181" s="95" t="s">
        <v>491</v>
      </c>
      <c r="C181" s="95"/>
      <c r="D181" s="95" t="s">
        <v>456</v>
      </c>
      <c r="E181" s="95">
        <v>100.49</v>
      </c>
      <c r="F181" s="149">
        <v>86500</v>
      </c>
      <c r="G181" s="149">
        <v>92000</v>
      </c>
      <c r="H181" s="95">
        <v>6.3</v>
      </c>
    </row>
    <row r="182" spans="1:8" ht="15" customHeight="1" x14ac:dyDescent="0.25">
      <c r="A182" s="121" t="s">
        <v>2358</v>
      </c>
      <c r="B182" s="95" t="s">
        <v>491</v>
      </c>
      <c r="C182" s="95"/>
      <c r="D182" s="95" t="s">
        <v>456</v>
      </c>
      <c r="E182" s="95">
        <v>109.3</v>
      </c>
      <c r="F182" s="95" t="s">
        <v>12</v>
      </c>
      <c r="G182" s="149">
        <v>95000</v>
      </c>
      <c r="H182" s="95" t="s">
        <v>14</v>
      </c>
    </row>
    <row r="183" spans="1:8" ht="15" customHeight="1" x14ac:dyDescent="0.25">
      <c r="A183" s="87"/>
      <c r="B183" s="95"/>
      <c r="C183" s="95"/>
      <c r="D183" s="95"/>
      <c r="E183" s="95"/>
      <c r="F183" s="95"/>
      <c r="G183" s="95"/>
      <c r="H183" s="95"/>
    </row>
    <row r="184" spans="1:8" ht="15" customHeight="1" x14ac:dyDescent="0.25">
      <c r="A184" s="88" t="s">
        <v>1895</v>
      </c>
      <c r="B184" s="93"/>
      <c r="C184" s="93"/>
      <c r="D184" s="93"/>
      <c r="E184" s="93"/>
      <c r="F184" s="93"/>
      <c r="G184" s="93"/>
      <c r="H184" s="93"/>
    </row>
    <row r="185" spans="1:8" ht="15" customHeight="1" x14ac:dyDescent="0.25">
      <c r="A185" s="121" t="s">
        <v>2312</v>
      </c>
      <c r="B185" s="95" t="s">
        <v>491</v>
      </c>
      <c r="C185" s="95"/>
      <c r="D185" s="95" t="s">
        <v>456</v>
      </c>
      <c r="E185" s="95" t="s">
        <v>2128</v>
      </c>
      <c r="F185" s="149">
        <v>81600</v>
      </c>
      <c r="G185" s="149">
        <v>82200</v>
      </c>
      <c r="H185" s="95" t="s">
        <v>78</v>
      </c>
    </row>
    <row r="186" spans="1:8" ht="15" customHeight="1" x14ac:dyDescent="0.25">
      <c r="A186" s="121" t="s">
        <v>2319</v>
      </c>
      <c r="B186" s="95" t="s">
        <v>491</v>
      </c>
      <c r="C186" s="95"/>
      <c r="D186" s="95" t="s">
        <v>456</v>
      </c>
      <c r="E186" s="95">
        <v>190.5</v>
      </c>
      <c r="F186" s="95" t="s">
        <v>12</v>
      </c>
      <c r="G186" s="149">
        <v>42000</v>
      </c>
      <c r="H186" s="95" t="s">
        <v>14</v>
      </c>
    </row>
    <row r="187" spans="1:8" ht="15" customHeight="1" x14ac:dyDescent="0.25">
      <c r="A187" s="87"/>
      <c r="B187" s="95"/>
      <c r="C187" s="95"/>
      <c r="D187" s="95"/>
      <c r="E187" s="95"/>
      <c r="F187" s="95"/>
      <c r="G187" s="95"/>
      <c r="H187" s="95"/>
    </row>
    <row r="188" spans="1:8" ht="15" customHeight="1" x14ac:dyDescent="0.25">
      <c r="A188" s="94" t="s">
        <v>2983</v>
      </c>
      <c r="B188" s="99"/>
      <c r="C188" s="99"/>
      <c r="D188" s="99"/>
      <c r="E188" s="99"/>
      <c r="F188" s="99"/>
      <c r="G188" s="99"/>
      <c r="H188" s="99"/>
    </row>
    <row r="189" spans="1:8" ht="15" customHeight="1" x14ac:dyDescent="0.25">
      <c r="A189" s="126" t="s">
        <v>2613</v>
      </c>
      <c r="B189" s="95" t="s">
        <v>491</v>
      </c>
      <c r="C189" s="95"/>
      <c r="D189" s="95" t="s">
        <v>456</v>
      </c>
      <c r="E189" s="95">
        <v>340.46</v>
      </c>
      <c r="F189" s="95" t="s">
        <v>12</v>
      </c>
      <c r="G189" s="149">
        <v>45000</v>
      </c>
      <c r="H189" s="95" t="s">
        <v>14</v>
      </c>
    </row>
    <row r="190" spans="1:8" ht="15" customHeight="1" x14ac:dyDescent="0.25">
      <c r="A190" s="94"/>
      <c r="B190" s="99"/>
      <c r="C190" s="99"/>
      <c r="D190" s="99"/>
      <c r="E190" s="99"/>
      <c r="F190" s="99"/>
      <c r="G190" s="99"/>
      <c r="H190" s="99"/>
    </row>
    <row r="191" spans="1:8" ht="15" customHeight="1" x14ac:dyDescent="0.25">
      <c r="A191" s="88" t="s">
        <v>1881</v>
      </c>
      <c r="B191" s="93"/>
      <c r="C191" s="93"/>
      <c r="D191" s="93"/>
      <c r="E191" s="93"/>
      <c r="F191" s="93"/>
      <c r="G191" s="93"/>
      <c r="H191" s="93"/>
    </row>
    <row r="192" spans="1:8" ht="15" customHeight="1" x14ac:dyDescent="0.25">
      <c r="A192" s="121" t="s">
        <v>2322</v>
      </c>
      <c r="B192" s="95" t="s">
        <v>491</v>
      </c>
      <c r="C192" s="95"/>
      <c r="D192" s="95" t="s">
        <v>456</v>
      </c>
      <c r="E192" s="95">
        <v>78.239999999999995</v>
      </c>
      <c r="F192" s="95" t="s">
        <v>12</v>
      </c>
      <c r="G192" s="149">
        <v>74100</v>
      </c>
      <c r="H192" s="95" t="s">
        <v>14</v>
      </c>
    </row>
    <row r="193" spans="1:8" ht="15" customHeight="1" x14ac:dyDescent="0.25">
      <c r="A193" s="87"/>
      <c r="B193" s="95"/>
      <c r="C193" s="95"/>
      <c r="D193" s="95"/>
      <c r="E193" s="95"/>
      <c r="F193" s="95"/>
      <c r="G193" s="149"/>
      <c r="H193" s="95"/>
    </row>
    <row r="194" spans="1:8" ht="15" customHeight="1" x14ac:dyDescent="0.25">
      <c r="A194" s="94" t="s">
        <v>2984</v>
      </c>
      <c r="B194" s="99"/>
      <c r="C194" s="99"/>
      <c r="D194" s="99"/>
      <c r="E194" s="99"/>
      <c r="F194" s="99"/>
      <c r="G194" s="99"/>
      <c r="H194" s="99"/>
    </row>
    <row r="195" spans="1:8" ht="15" customHeight="1" x14ac:dyDescent="0.25">
      <c r="A195" s="126" t="s">
        <v>2643</v>
      </c>
      <c r="B195" s="95" t="s">
        <v>491</v>
      </c>
      <c r="C195" s="95"/>
      <c r="D195" s="95" t="s">
        <v>456</v>
      </c>
      <c r="E195" s="95">
        <v>279.7</v>
      </c>
      <c r="F195" s="95" t="s">
        <v>12</v>
      </c>
      <c r="G195" s="149">
        <v>50000</v>
      </c>
      <c r="H195" s="95" t="s">
        <v>14</v>
      </c>
    </row>
    <row r="196" spans="1:8" ht="15" customHeight="1" x14ac:dyDescent="0.25">
      <c r="A196" s="116"/>
    </row>
    <row r="197" spans="1:8" ht="15" customHeight="1" x14ac:dyDescent="0.25">
      <c r="A197" s="116"/>
    </row>
    <row r="198" spans="1:8" ht="15" customHeight="1" x14ac:dyDescent="0.25">
      <c r="A198" s="116"/>
    </row>
    <row r="199" spans="1:8" ht="15" customHeight="1" x14ac:dyDescent="0.25">
      <c r="A199" s="116"/>
    </row>
    <row r="200" spans="1:8" ht="15" customHeight="1" x14ac:dyDescent="0.25">
      <c r="A200" s="116"/>
    </row>
  </sheetData>
  <mergeCells count="11">
    <mergeCell ref="A174:H174"/>
    <mergeCell ref="A8:H8"/>
    <mergeCell ref="A54:H54"/>
    <mergeCell ref="A5:A6"/>
    <mergeCell ref="B5:B6"/>
    <mergeCell ref="C5:C6"/>
    <mergeCell ref="D5:D6"/>
    <mergeCell ref="E5:E6"/>
    <mergeCell ref="F5:G5"/>
    <mergeCell ref="H5:H6"/>
    <mergeCell ref="A13:H13"/>
  </mergeCells>
  <pageMargins left="0" right="0" top="0" bottom="0" header="0" footer="0"/>
  <pageSetup orientation="portrait"/>
  <ignoredErrors>
    <ignoredError sqref="E11:G11 E16:H52 E57:H172 E185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00FF"/>
    <outlinePr summaryBelow="0"/>
  </sheetPr>
  <dimension ref="A1:H98"/>
  <sheetViews>
    <sheetView zoomScaleNormal="100" workbookViewId="0">
      <pane ySplit="6" topLeftCell="A7" activePane="bottomLeft" state="frozen"/>
      <selection pane="bottomLeft"/>
    </sheetView>
  </sheetViews>
  <sheetFormatPr defaultRowHeight="15" customHeight="1" x14ac:dyDescent="0.25"/>
  <cols>
    <col min="1" max="1" width="32.42578125" style="89" bestFit="1" customWidth="1"/>
    <col min="2" max="8" width="23.7109375" style="89" customWidth="1"/>
    <col min="9" max="16384" width="9.140625" style="89"/>
  </cols>
  <sheetData>
    <row r="1" spans="1:8" ht="15" customHeight="1" x14ac:dyDescent="0.25">
      <c r="A1" s="118" t="s">
        <v>2979</v>
      </c>
      <c r="B1" s="118"/>
      <c r="C1" s="118"/>
      <c r="D1" s="118"/>
      <c r="E1" s="118"/>
      <c r="F1" s="118"/>
      <c r="G1" s="118"/>
      <c r="H1" s="118"/>
    </row>
    <row r="2" spans="1:8" ht="15" customHeight="1" x14ac:dyDescent="0.25">
      <c r="A2" s="118" t="s">
        <v>2778</v>
      </c>
      <c r="B2" s="119"/>
      <c r="C2" s="119"/>
      <c r="D2" s="119"/>
      <c r="E2" s="119"/>
      <c r="F2" s="119"/>
      <c r="G2" s="119"/>
      <c r="H2" s="119"/>
    </row>
    <row r="3" spans="1:8" ht="15" customHeight="1" x14ac:dyDescent="0.25">
      <c r="A3" s="119" t="s">
        <v>2779</v>
      </c>
      <c r="B3" s="117"/>
      <c r="C3" s="117"/>
      <c r="D3" s="117"/>
      <c r="E3" s="117"/>
      <c r="F3" s="117"/>
      <c r="G3" s="117"/>
      <c r="H3" s="117"/>
    </row>
    <row r="4" spans="1:8" ht="15" customHeight="1" x14ac:dyDescent="0.25">
      <c r="A4" s="117"/>
      <c r="B4" s="117"/>
      <c r="C4" s="117"/>
      <c r="D4" s="117"/>
      <c r="E4" s="117"/>
      <c r="F4" s="117"/>
      <c r="G4" s="117"/>
      <c r="H4" s="117"/>
    </row>
    <row r="5" spans="1:8" ht="39.950000000000003" customHeight="1" x14ac:dyDescent="0.25">
      <c r="A5" s="137" t="s">
        <v>448</v>
      </c>
      <c r="B5" s="137" t="s">
        <v>449</v>
      </c>
      <c r="C5" s="137" t="s">
        <v>450</v>
      </c>
      <c r="D5" s="137" t="s">
        <v>451</v>
      </c>
      <c r="E5" s="137" t="s">
        <v>4</v>
      </c>
      <c r="F5" s="137" t="s">
        <v>572</v>
      </c>
      <c r="G5" s="137"/>
      <c r="H5" s="137" t="s">
        <v>410</v>
      </c>
    </row>
    <row r="6" spans="1:8" ht="39.950000000000003" customHeight="1" x14ac:dyDescent="0.25">
      <c r="A6" s="137"/>
      <c r="B6" s="137"/>
      <c r="C6" s="137"/>
      <c r="D6" s="137"/>
      <c r="E6" s="137"/>
      <c r="F6" s="120" t="s">
        <v>834</v>
      </c>
      <c r="G6" s="120" t="s">
        <v>835</v>
      </c>
      <c r="H6" s="137"/>
    </row>
    <row r="7" spans="1:8" ht="15" customHeight="1" x14ac:dyDescent="0.25">
      <c r="A7" s="90"/>
      <c r="B7" s="91"/>
      <c r="C7" s="91"/>
      <c r="D7" s="91"/>
      <c r="E7" s="91"/>
      <c r="F7" s="91"/>
      <c r="G7" s="91"/>
      <c r="H7" s="91"/>
    </row>
    <row r="8" spans="1:8" ht="15" customHeight="1" x14ac:dyDescent="0.25">
      <c r="A8" s="140" t="s">
        <v>573</v>
      </c>
      <c r="B8" s="140"/>
      <c r="C8" s="140"/>
      <c r="D8" s="140"/>
      <c r="E8" s="140"/>
      <c r="F8" s="140"/>
      <c r="G8" s="140"/>
      <c r="H8" s="140"/>
    </row>
    <row r="9" spans="1:8" ht="15" customHeight="1" x14ac:dyDescent="0.25">
      <c r="A9" s="90"/>
      <c r="B9" s="91"/>
      <c r="C9" s="91"/>
      <c r="D9" s="91"/>
      <c r="E9" s="91"/>
      <c r="F9" s="91"/>
      <c r="G9" s="91"/>
      <c r="H9" s="91"/>
    </row>
    <row r="10" spans="1:8" ht="15" customHeight="1" x14ac:dyDescent="0.25">
      <c r="A10" s="88" t="s">
        <v>867</v>
      </c>
      <c r="B10" s="91"/>
      <c r="C10" s="91"/>
      <c r="D10" s="91"/>
      <c r="E10" s="91"/>
      <c r="F10" s="91"/>
      <c r="G10" s="91"/>
      <c r="H10" s="91"/>
    </row>
    <row r="11" spans="1:8" ht="15" customHeight="1" x14ac:dyDescent="0.25">
      <c r="A11" s="121" t="s">
        <v>2361</v>
      </c>
      <c r="B11" s="98" t="s">
        <v>455</v>
      </c>
      <c r="C11" s="98"/>
      <c r="D11" s="98" t="s">
        <v>468</v>
      </c>
      <c r="E11" s="98" t="s">
        <v>574</v>
      </c>
      <c r="F11" s="98" t="s">
        <v>12</v>
      </c>
      <c r="G11" s="98" t="s">
        <v>136</v>
      </c>
      <c r="H11" s="98" t="s">
        <v>14</v>
      </c>
    </row>
    <row r="12" spans="1:8" ht="15" customHeight="1" x14ac:dyDescent="0.25">
      <c r="A12" s="121" t="s">
        <v>2660</v>
      </c>
      <c r="B12" s="98" t="s">
        <v>455</v>
      </c>
      <c r="C12" s="98"/>
      <c r="D12" s="98" t="s">
        <v>468</v>
      </c>
      <c r="E12" s="98" t="s">
        <v>575</v>
      </c>
      <c r="F12" s="98" t="s">
        <v>12</v>
      </c>
      <c r="G12" s="98" t="s">
        <v>576</v>
      </c>
      <c r="H12" s="98" t="s">
        <v>14</v>
      </c>
    </row>
    <row r="13" spans="1:8" ht="15" customHeight="1" x14ac:dyDescent="0.25">
      <c r="A13" s="88"/>
      <c r="B13" s="91"/>
      <c r="C13" s="91"/>
      <c r="D13" s="91"/>
      <c r="E13" s="91"/>
      <c r="F13" s="91"/>
      <c r="G13" s="91"/>
      <c r="H13" s="91"/>
    </row>
    <row r="14" spans="1:8" ht="15" customHeight="1" x14ac:dyDescent="0.25">
      <c r="A14" s="88" t="s">
        <v>1008</v>
      </c>
      <c r="B14" s="91"/>
      <c r="C14" s="91"/>
      <c r="D14" s="91"/>
      <c r="E14" s="91"/>
      <c r="F14" s="91"/>
      <c r="G14" s="91"/>
      <c r="H14" s="91"/>
    </row>
    <row r="15" spans="1:8" ht="15" customHeight="1" x14ac:dyDescent="0.25">
      <c r="A15" s="121" t="s">
        <v>2364</v>
      </c>
      <c r="B15" s="98" t="s">
        <v>491</v>
      </c>
      <c r="C15" s="98"/>
      <c r="D15" s="98" t="s">
        <v>462</v>
      </c>
      <c r="E15" s="98" t="s">
        <v>581</v>
      </c>
      <c r="F15" s="98" t="s">
        <v>12</v>
      </c>
      <c r="G15" s="98" t="s">
        <v>582</v>
      </c>
      <c r="H15" s="98" t="s">
        <v>14</v>
      </c>
    </row>
    <row r="16" spans="1:8" ht="15" customHeight="1" x14ac:dyDescent="0.25">
      <c r="A16" s="88"/>
      <c r="B16" s="91"/>
      <c r="C16" s="91"/>
      <c r="D16" s="91"/>
      <c r="E16" s="91"/>
      <c r="F16" s="91"/>
      <c r="G16" s="91"/>
      <c r="H16" s="91"/>
    </row>
    <row r="17" spans="1:8" ht="15" customHeight="1" x14ac:dyDescent="0.25">
      <c r="A17" s="88" t="s">
        <v>1895</v>
      </c>
      <c r="B17" s="93"/>
      <c r="C17" s="93"/>
      <c r="D17" s="93"/>
      <c r="E17" s="93"/>
      <c r="F17" s="93"/>
      <c r="G17" s="93"/>
      <c r="H17" s="93"/>
    </row>
    <row r="18" spans="1:8" ht="15" customHeight="1" x14ac:dyDescent="0.25">
      <c r="A18" s="121" t="s">
        <v>2316</v>
      </c>
      <c r="B18" s="95" t="s">
        <v>491</v>
      </c>
      <c r="C18" s="95"/>
      <c r="D18" s="95" t="s">
        <v>462</v>
      </c>
      <c r="E18" s="95" t="s">
        <v>2160</v>
      </c>
      <c r="F18" s="95" t="s">
        <v>12</v>
      </c>
      <c r="G18" s="95" t="s">
        <v>2161</v>
      </c>
      <c r="H18" s="95" t="s">
        <v>14</v>
      </c>
    </row>
    <row r="19" spans="1:8" ht="15" customHeight="1" x14ac:dyDescent="0.25">
      <c r="A19" s="121" t="s">
        <v>2365</v>
      </c>
      <c r="B19" s="95" t="s">
        <v>491</v>
      </c>
      <c r="C19" s="95"/>
      <c r="D19" s="95" t="s">
        <v>462</v>
      </c>
      <c r="E19" s="95" t="s">
        <v>2162</v>
      </c>
      <c r="F19" s="95" t="s">
        <v>12</v>
      </c>
      <c r="G19" s="95" t="s">
        <v>418</v>
      </c>
      <c r="H19" s="95" t="s">
        <v>14</v>
      </c>
    </row>
    <row r="20" spans="1:8" ht="15" customHeight="1" x14ac:dyDescent="0.25">
      <c r="A20" s="88"/>
      <c r="B20" s="93"/>
      <c r="C20" s="93"/>
      <c r="D20" s="93"/>
      <c r="E20" s="93"/>
      <c r="F20" s="93"/>
      <c r="G20" s="93"/>
      <c r="H20" s="93"/>
    </row>
    <row r="21" spans="1:8" ht="15" customHeight="1" x14ac:dyDescent="0.25">
      <c r="A21" s="88" t="s">
        <v>1905</v>
      </c>
      <c r="B21" s="93"/>
      <c r="C21" s="93"/>
      <c r="D21" s="93"/>
      <c r="E21" s="93"/>
      <c r="F21" s="93"/>
      <c r="G21" s="93"/>
      <c r="H21" s="93"/>
    </row>
    <row r="22" spans="1:8" ht="15" customHeight="1" x14ac:dyDescent="0.25">
      <c r="A22" s="121" t="s">
        <v>2366</v>
      </c>
      <c r="B22" s="95" t="s">
        <v>491</v>
      </c>
      <c r="C22" s="95"/>
      <c r="D22" s="95" t="s">
        <v>462</v>
      </c>
      <c r="E22" s="95" t="s">
        <v>376</v>
      </c>
      <c r="F22" s="95" t="s">
        <v>102</v>
      </c>
      <c r="G22" s="95" t="s">
        <v>72</v>
      </c>
      <c r="H22" s="95" t="s">
        <v>2163</v>
      </c>
    </row>
    <row r="23" spans="1:8" ht="15" customHeight="1" x14ac:dyDescent="0.25">
      <c r="A23" s="88"/>
      <c r="B23" s="93"/>
      <c r="C23" s="93"/>
      <c r="D23" s="93"/>
      <c r="E23" s="93"/>
      <c r="F23" s="93"/>
      <c r="G23" s="93"/>
      <c r="H23" s="93"/>
    </row>
    <row r="24" spans="1:8" ht="15" customHeight="1" x14ac:dyDescent="0.25">
      <c r="A24" s="88" t="s">
        <v>1026</v>
      </c>
      <c r="B24" s="91"/>
      <c r="C24" s="91"/>
      <c r="D24" s="91"/>
      <c r="E24" s="91"/>
      <c r="F24" s="91"/>
      <c r="G24" s="91"/>
      <c r="H24" s="91"/>
    </row>
    <row r="25" spans="1:8" ht="15" customHeight="1" x14ac:dyDescent="0.25">
      <c r="A25" s="121" t="s">
        <v>2362</v>
      </c>
      <c r="B25" s="98" t="s">
        <v>455</v>
      </c>
      <c r="C25" s="98"/>
      <c r="D25" s="98" t="s">
        <v>462</v>
      </c>
      <c r="E25" s="98" t="s">
        <v>577</v>
      </c>
      <c r="F25" s="98" t="s">
        <v>12</v>
      </c>
      <c r="G25" s="98" t="s">
        <v>578</v>
      </c>
      <c r="H25" s="98" t="s">
        <v>14</v>
      </c>
    </row>
    <row r="26" spans="1:8" ht="15" customHeight="1" x14ac:dyDescent="0.25">
      <c r="A26" s="121" t="s">
        <v>2363</v>
      </c>
      <c r="B26" s="98" t="s">
        <v>491</v>
      </c>
      <c r="C26" s="98"/>
      <c r="D26" s="98" t="s">
        <v>468</v>
      </c>
      <c r="E26" s="98" t="s">
        <v>579</v>
      </c>
      <c r="F26" s="98" t="s">
        <v>12</v>
      </c>
      <c r="G26" s="98" t="s">
        <v>580</v>
      </c>
      <c r="H26" s="98" t="s">
        <v>14</v>
      </c>
    </row>
    <row r="27" spans="1:8" ht="15" customHeight="1" x14ac:dyDescent="0.25">
      <c r="A27" s="88"/>
      <c r="B27" s="91"/>
      <c r="C27" s="91"/>
      <c r="D27" s="91"/>
      <c r="E27" s="91"/>
      <c r="F27" s="91"/>
      <c r="G27" s="91"/>
      <c r="H27" s="91"/>
    </row>
    <row r="28" spans="1:8" ht="15" customHeight="1" x14ac:dyDescent="0.25">
      <c r="A28" s="94" t="s">
        <v>2381</v>
      </c>
      <c r="B28" s="99"/>
      <c r="C28" s="99"/>
      <c r="D28" s="99"/>
      <c r="E28" s="99"/>
      <c r="F28" s="99"/>
      <c r="G28" s="99"/>
      <c r="H28" s="99"/>
    </row>
    <row r="29" spans="1:8" ht="15" customHeight="1" x14ac:dyDescent="0.25">
      <c r="A29" s="121" t="s">
        <v>2647</v>
      </c>
      <c r="B29" s="95" t="s">
        <v>491</v>
      </c>
      <c r="C29" s="95"/>
      <c r="D29" s="95" t="s">
        <v>462</v>
      </c>
      <c r="E29" s="95" t="s">
        <v>2648</v>
      </c>
      <c r="F29" s="95" t="s">
        <v>12</v>
      </c>
      <c r="G29" s="95" t="s">
        <v>236</v>
      </c>
      <c r="H29" s="95" t="s">
        <v>14</v>
      </c>
    </row>
    <row r="30" spans="1:8" ht="15" customHeight="1" x14ac:dyDescent="0.25">
      <c r="A30" s="121" t="s">
        <v>2649</v>
      </c>
      <c r="B30" s="95" t="s">
        <v>491</v>
      </c>
      <c r="C30" s="95"/>
      <c r="D30" s="95" t="s">
        <v>462</v>
      </c>
      <c r="E30" s="95" t="s">
        <v>2650</v>
      </c>
      <c r="F30" s="95" t="s">
        <v>12</v>
      </c>
      <c r="G30" s="95" t="s">
        <v>400</v>
      </c>
      <c r="H30" s="95" t="s">
        <v>14</v>
      </c>
    </row>
    <row r="31" spans="1:8" ht="15" customHeight="1" x14ac:dyDescent="0.25">
      <c r="A31" s="94"/>
      <c r="B31" s="99"/>
      <c r="C31" s="99"/>
      <c r="D31" s="99"/>
      <c r="E31" s="99"/>
      <c r="F31" s="99"/>
      <c r="G31" s="99"/>
      <c r="H31" s="99"/>
    </row>
    <row r="32" spans="1:8" ht="15" customHeight="1" x14ac:dyDescent="0.25">
      <c r="A32" s="88" t="s">
        <v>1126</v>
      </c>
      <c r="B32" s="91"/>
      <c r="C32" s="91"/>
      <c r="D32" s="91"/>
      <c r="E32" s="91"/>
      <c r="F32" s="91"/>
      <c r="G32" s="91"/>
      <c r="H32" s="91"/>
    </row>
    <row r="33" spans="1:8" ht="15" customHeight="1" x14ac:dyDescent="0.25">
      <c r="A33" s="121" t="s">
        <v>2342</v>
      </c>
      <c r="B33" s="98" t="s">
        <v>455</v>
      </c>
      <c r="C33" s="98"/>
      <c r="D33" s="98" t="s">
        <v>456</v>
      </c>
      <c r="E33" s="98" t="s">
        <v>583</v>
      </c>
      <c r="F33" s="98" t="s">
        <v>12</v>
      </c>
      <c r="G33" s="98" t="s">
        <v>584</v>
      </c>
      <c r="H33" s="98" t="s">
        <v>14</v>
      </c>
    </row>
    <row r="34" spans="1:8" ht="15" customHeight="1" x14ac:dyDescent="0.25">
      <c r="A34" s="121" t="s">
        <v>2353</v>
      </c>
      <c r="B34" s="98" t="s">
        <v>491</v>
      </c>
      <c r="C34" s="98"/>
      <c r="D34" s="98" t="s">
        <v>462</v>
      </c>
      <c r="E34" s="98" t="s">
        <v>585</v>
      </c>
      <c r="F34" s="98" t="s">
        <v>12</v>
      </c>
      <c r="G34" s="98" t="s">
        <v>586</v>
      </c>
      <c r="H34" s="98" t="s">
        <v>14</v>
      </c>
    </row>
    <row r="35" spans="1:8" ht="15" customHeight="1" x14ac:dyDescent="0.25">
      <c r="A35" s="88"/>
      <c r="B35" s="91"/>
      <c r="C35" s="91"/>
      <c r="D35" s="91"/>
      <c r="E35" s="91"/>
      <c r="F35" s="91"/>
      <c r="G35" s="91"/>
      <c r="H35" s="91"/>
    </row>
    <row r="36" spans="1:8" ht="15" customHeight="1" x14ac:dyDescent="0.25">
      <c r="A36" s="88" t="s">
        <v>1881</v>
      </c>
      <c r="B36" s="93"/>
      <c r="C36" s="93"/>
      <c r="D36" s="93"/>
      <c r="E36" s="93"/>
      <c r="F36" s="93"/>
      <c r="G36" s="93"/>
      <c r="H36" s="93"/>
    </row>
    <row r="37" spans="1:8" ht="15" customHeight="1" x14ac:dyDescent="0.25">
      <c r="A37" s="121" t="s">
        <v>2367</v>
      </c>
      <c r="B37" s="95" t="s">
        <v>491</v>
      </c>
      <c r="C37" s="95"/>
      <c r="D37" s="95" t="s">
        <v>462</v>
      </c>
      <c r="E37" s="95" t="s">
        <v>153</v>
      </c>
      <c r="F37" s="95" t="s">
        <v>243</v>
      </c>
      <c r="G37" s="95" t="s">
        <v>243</v>
      </c>
      <c r="H37" s="95" t="s">
        <v>78</v>
      </c>
    </row>
    <row r="38" spans="1:8" ht="15" customHeight="1" x14ac:dyDescent="0.25">
      <c r="A38" s="121" t="s">
        <v>2367</v>
      </c>
      <c r="B38" s="95" t="s">
        <v>491</v>
      </c>
      <c r="C38" s="95"/>
      <c r="D38" s="95" t="s">
        <v>549</v>
      </c>
      <c r="E38" s="95" t="s">
        <v>2164</v>
      </c>
      <c r="F38" s="95" t="s">
        <v>2165</v>
      </c>
      <c r="G38" s="95" t="s">
        <v>2166</v>
      </c>
      <c r="H38" s="95" t="s">
        <v>78</v>
      </c>
    </row>
    <row r="39" spans="1:8" ht="15" customHeight="1" x14ac:dyDescent="0.25">
      <c r="A39" s="121" t="s">
        <v>2373</v>
      </c>
      <c r="B39" s="95" t="s">
        <v>491</v>
      </c>
      <c r="C39" s="95"/>
      <c r="D39" s="95" t="s">
        <v>468</v>
      </c>
      <c r="E39" s="95" t="s">
        <v>2167</v>
      </c>
      <c r="F39" s="95" t="s">
        <v>2168</v>
      </c>
      <c r="G39" s="95" t="s">
        <v>215</v>
      </c>
      <c r="H39" s="95" t="s">
        <v>78</v>
      </c>
    </row>
    <row r="40" spans="1:8" ht="15" customHeight="1" x14ac:dyDescent="0.25">
      <c r="A40" s="121" t="s">
        <v>2368</v>
      </c>
      <c r="B40" s="95" t="s">
        <v>491</v>
      </c>
      <c r="C40" s="95"/>
      <c r="D40" s="95" t="s">
        <v>549</v>
      </c>
      <c r="E40" s="95" t="s">
        <v>68</v>
      </c>
      <c r="F40" s="95" t="s">
        <v>12</v>
      </c>
      <c r="G40" s="95" t="s">
        <v>323</v>
      </c>
      <c r="H40" s="95" t="s">
        <v>14</v>
      </c>
    </row>
    <row r="41" spans="1:8" ht="15" customHeight="1" x14ac:dyDescent="0.25">
      <c r="A41" s="121" t="s">
        <v>2369</v>
      </c>
      <c r="B41" s="95" t="s">
        <v>455</v>
      </c>
      <c r="C41" s="95"/>
      <c r="D41" s="95" t="s">
        <v>456</v>
      </c>
      <c r="E41" s="95" t="s">
        <v>2169</v>
      </c>
      <c r="F41" s="95" t="s">
        <v>12</v>
      </c>
      <c r="G41" s="95" t="s">
        <v>2170</v>
      </c>
      <c r="H41" s="95" t="s">
        <v>14</v>
      </c>
    </row>
    <row r="42" spans="1:8" ht="15" customHeight="1" x14ac:dyDescent="0.25">
      <c r="A42" s="121" t="s">
        <v>2370</v>
      </c>
      <c r="B42" s="95" t="s">
        <v>455</v>
      </c>
      <c r="C42" s="95"/>
      <c r="D42" s="95" t="s">
        <v>462</v>
      </c>
      <c r="E42" s="95" t="s">
        <v>149</v>
      </c>
      <c r="F42" s="95" t="s">
        <v>12</v>
      </c>
      <c r="G42" s="95" t="s">
        <v>2171</v>
      </c>
      <c r="H42" s="95" t="s">
        <v>14</v>
      </c>
    </row>
    <row r="43" spans="1:8" ht="15" customHeight="1" x14ac:dyDescent="0.25">
      <c r="A43" s="121" t="s">
        <v>2374</v>
      </c>
      <c r="B43" s="95" t="s">
        <v>491</v>
      </c>
      <c r="C43" s="95"/>
      <c r="D43" s="95" t="s">
        <v>468</v>
      </c>
      <c r="E43" s="95" t="s">
        <v>2172</v>
      </c>
      <c r="F43" s="95" t="s">
        <v>12</v>
      </c>
      <c r="G43" s="95" t="s">
        <v>44</v>
      </c>
      <c r="H43" s="95" t="s">
        <v>14</v>
      </c>
    </row>
    <row r="44" spans="1:8" ht="15" customHeight="1" x14ac:dyDescent="0.25">
      <c r="A44" s="121" t="s">
        <v>2371</v>
      </c>
      <c r="B44" s="95" t="s">
        <v>491</v>
      </c>
      <c r="C44" s="95"/>
      <c r="D44" s="95" t="s">
        <v>456</v>
      </c>
      <c r="E44" s="95" t="s">
        <v>2167</v>
      </c>
      <c r="F44" s="95" t="s">
        <v>12</v>
      </c>
      <c r="G44" s="95" t="s">
        <v>215</v>
      </c>
      <c r="H44" s="95" t="s">
        <v>14</v>
      </c>
    </row>
    <row r="45" spans="1:8" ht="15" customHeight="1" x14ac:dyDescent="0.25">
      <c r="A45" s="121" t="s">
        <v>2325</v>
      </c>
      <c r="B45" s="95" t="s">
        <v>491</v>
      </c>
      <c r="C45" s="95"/>
      <c r="D45" s="95" t="s">
        <v>549</v>
      </c>
      <c r="E45" s="95" t="s">
        <v>153</v>
      </c>
      <c r="F45" s="95" t="s">
        <v>2173</v>
      </c>
      <c r="G45" s="95" t="s">
        <v>1837</v>
      </c>
      <c r="H45" s="95" t="s">
        <v>2174</v>
      </c>
    </row>
    <row r="46" spans="1:8" ht="15" customHeight="1" x14ac:dyDescent="0.25">
      <c r="A46" s="121" t="s">
        <v>2372</v>
      </c>
      <c r="B46" s="95" t="s">
        <v>491</v>
      </c>
      <c r="C46" s="95"/>
      <c r="D46" s="95" t="s">
        <v>456</v>
      </c>
      <c r="E46" s="95" t="s">
        <v>48</v>
      </c>
      <c r="F46" s="95" t="s">
        <v>2175</v>
      </c>
      <c r="G46" s="95" t="s">
        <v>2176</v>
      </c>
      <c r="H46" s="177">
        <v>13</v>
      </c>
    </row>
    <row r="47" spans="1:8" ht="15" customHeight="1" x14ac:dyDescent="0.25">
      <c r="A47" s="94"/>
      <c r="B47" s="93"/>
      <c r="C47" s="93"/>
      <c r="D47" s="93"/>
      <c r="E47" s="93"/>
      <c r="F47" s="93"/>
      <c r="G47" s="93"/>
      <c r="H47" s="93"/>
    </row>
    <row r="48" spans="1:8" ht="15" customHeight="1" x14ac:dyDescent="0.25">
      <c r="A48" s="140" t="s">
        <v>2177</v>
      </c>
      <c r="B48" s="140"/>
      <c r="C48" s="140"/>
      <c r="D48" s="140"/>
      <c r="E48" s="140"/>
      <c r="F48" s="140"/>
      <c r="G48" s="140"/>
      <c r="H48" s="140"/>
    </row>
    <row r="49" spans="1:8" ht="15" customHeight="1" x14ac:dyDescent="0.25">
      <c r="A49" s="92"/>
      <c r="B49" s="93"/>
      <c r="C49" s="93"/>
      <c r="D49" s="93"/>
      <c r="E49" s="93"/>
      <c r="F49" s="93"/>
      <c r="G49" s="93"/>
      <c r="H49" s="93"/>
    </row>
    <row r="50" spans="1:8" ht="15" customHeight="1" x14ac:dyDescent="0.25">
      <c r="A50" s="94" t="s">
        <v>2381</v>
      </c>
      <c r="B50" s="99"/>
      <c r="C50" s="99"/>
      <c r="D50" s="99"/>
      <c r="E50" s="99"/>
      <c r="F50" s="99"/>
      <c r="G50" s="99"/>
      <c r="H50" s="99"/>
    </row>
    <row r="51" spans="1:8" ht="15" customHeight="1" x14ac:dyDescent="0.25">
      <c r="A51" s="126" t="s">
        <v>2634</v>
      </c>
      <c r="B51" s="95" t="s">
        <v>491</v>
      </c>
      <c r="C51" s="95"/>
      <c r="D51" s="95" t="s">
        <v>462</v>
      </c>
      <c r="E51" s="95" t="s">
        <v>2651</v>
      </c>
      <c r="F51" s="95" t="s">
        <v>12</v>
      </c>
      <c r="G51" s="95" t="s">
        <v>2652</v>
      </c>
      <c r="H51" s="95" t="s">
        <v>14</v>
      </c>
    </row>
    <row r="52" spans="1:8" ht="15" customHeight="1" x14ac:dyDescent="0.25">
      <c r="A52" s="94"/>
      <c r="B52" s="99"/>
      <c r="C52" s="99"/>
      <c r="D52" s="99"/>
      <c r="E52" s="99"/>
      <c r="F52" s="99"/>
      <c r="G52" s="99"/>
      <c r="H52" s="99"/>
    </row>
    <row r="53" spans="1:8" ht="15" customHeight="1" x14ac:dyDescent="0.25">
      <c r="A53" s="88" t="s">
        <v>1881</v>
      </c>
      <c r="B53" s="93"/>
      <c r="C53" s="93"/>
      <c r="D53" s="93"/>
      <c r="E53" s="93"/>
      <c r="F53" s="93"/>
      <c r="G53" s="93"/>
      <c r="H53" s="93"/>
    </row>
    <row r="54" spans="1:8" ht="15" customHeight="1" x14ac:dyDescent="0.25">
      <c r="A54" s="121" t="s">
        <v>2375</v>
      </c>
      <c r="B54" s="95" t="s">
        <v>491</v>
      </c>
      <c r="C54" s="95"/>
      <c r="D54" s="95" t="s">
        <v>462</v>
      </c>
      <c r="E54" s="95" t="s">
        <v>2178</v>
      </c>
      <c r="F54" s="95" t="s">
        <v>12</v>
      </c>
      <c r="G54" s="95" t="s">
        <v>2179</v>
      </c>
      <c r="H54" s="95" t="s">
        <v>14</v>
      </c>
    </row>
    <row r="55" spans="1:8" ht="15" customHeight="1" x14ac:dyDescent="0.25">
      <c r="A55" s="121" t="s">
        <v>2659</v>
      </c>
      <c r="B55" s="95" t="s">
        <v>491</v>
      </c>
      <c r="C55" s="95"/>
      <c r="D55" s="95" t="s">
        <v>462</v>
      </c>
      <c r="E55" s="95" t="s">
        <v>2180</v>
      </c>
      <c r="F55" s="95" t="s">
        <v>12</v>
      </c>
      <c r="G55" s="95" t="s">
        <v>2181</v>
      </c>
      <c r="H55" s="95" t="s">
        <v>14</v>
      </c>
    </row>
    <row r="56" spans="1:8" ht="15" customHeight="1" x14ac:dyDescent="0.25">
      <c r="A56" s="121" t="s">
        <v>2374</v>
      </c>
      <c r="B56" s="95" t="s">
        <v>491</v>
      </c>
      <c r="C56" s="95"/>
      <c r="D56" s="95" t="s">
        <v>462</v>
      </c>
      <c r="E56" s="95" t="s">
        <v>602</v>
      </c>
      <c r="F56" s="95" t="s">
        <v>12</v>
      </c>
      <c r="G56" s="95" t="s">
        <v>2182</v>
      </c>
      <c r="H56" s="95" t="s">
        <v>14</v>
      </c>
    </row>
    <row r="57" spans="1:8" ht="15" customHeight="1" x14ac:dyDescent="0.25">
      <c r="A57" s="94"/>
      <c r="B57" s="93"/>
      <c r="C57" s="93"/>
      <c r="D57" s="93"/>
      <c r="E57" s="93"/>
      <c r="F57" s="93"/>
      <c r="G57" s="93"/>
      <c r="H57" s="93"/>
    </row>
    <row r="58" spans="1:8" ht="15" customHeight="1" x14ac:dyDescent="0.25">
      <c r="A58" s="140" t="s">
        <v>587</v>
      </c>
      <c r="B58" s="140"/>
      <c r="C58" s="140"/>
      <c r="D58" s="140"/>
      <c r="E58" s="140"/>
      <c r="F58" s="140"/>
      <c r="G58" s="140"/>
      <c r="H58" s="140"/>
    </row>
    <row r="59" spans="1:8" ht="15" customHeight="1" x14ac:dyDescent="0.25">
      <c r="A59" s="90"/>
      <c r="B59" s="91"/>
      <c r="C59" s="91"/>
      <c r="D59" s="91"/>
      <c r="E59" s="91"/>
      <c r="F59" s="91"/>
      <c r="G59" s="91"/>
      <c r="H59" s="91"/>
    </row>
    <row r="60" spans="1:8" ht="15" customHeight="1" x14ac:dyDescent="0.25">
      <c r="A60" s="96" t="s">
        <v>867</v>
      </c>
      <c r="B60" s="91"/>
      <c r="C60" s="91"/>
      <c r="D60" s="91"/>
      <c r="E60" s="91"/>
      <c r="F60" s="91"/>
      <c r="G60" s="91"/>
      <c r="H60" s="91"/>
    </row>
    <row r="61" spans="1:8" ht="15" customHeight="1" x14ac:dyDescent="0.25">
      <c r="A61" s="121" t="s">
        <v>2360</v>
      </c>
      <c r="B61" s="98" t="s">
        <v>491</v>
      </c>
      <c r="C61" s="98"/>
      <c r="D61" s="98" t="s">
        <v>462</v>
      </c>
      <c r="E61" s="98" t="s">
        <v>588</v>
      </c>
      <c r="F61" s="98" t="s">
        <v>12</v>
      </c>
      <c r="G61" s="98" t="s">
        <v>589</v>
      </c>
      <c r="H61" s="98" t="s">
        <v>14</v>
      </c>
    </row>
    <row r="62" spans="1:8" ht="15" customHeight="1" x14ac:dyDescent="0.25">
      <c r="A62" s="88"/>
      <c r="B62" s="91"/>
      <c r="C62" s="91"/>
      <c r="D62" s="91"/>
      <c r="E62" s="91"/>
      <c r="F62" s="91"/>
      <c r="G62" s="91"/>
      <c r="H62" s="91"/>
    </row>
    <row r="63" spans="1:8" ht="15" customHeight="1" x14ac:dyDescent="0.25">
      <c r="A63" s="88" t="s">
        <v>1905</v>
      </c>
      <c r="B63" s="93"/>
      <c r="C63" s="93"/>
      <c r="D63" s="93"/>
      <c r="E63" s="93"/>
      <c r="F63" s="93"/>
      <c r="G63" s="93"/>
      <c r="H63" s="93"/>
    </row>
    <row r="64" spans="1:8" ht="15" customHeight="1" x14ac:dyDescent="0.25">
      <c r="A64" s="121" t="s">
        <v>2376</v>
      </c>
      <c r="B64" s="95" t="s">
        <v>491</v>
      </c>
      <c r="C64" s="95"/>
      <c r="D64" s="95" t="s">
        <v>462</v>
      </c>
      <c r="E64" s="95" t="s">
        <v>2183</v>
      </c>
      <c r="F64" s="95" t="s">
        <v>12</v>
      </c>
      <c r="G64" s="95" t="s">
        <v>2184</v>
      </c>
      <c r="H64" s="95" t="s">
        <v>14</v>
      </c>
    </row>
    <row r="65" spans="1:8" ht="15" customHeight="1" x14ac:dyDescent="0.25">
      <c r="A65" s="26"/>
      <c r="B65" s="95"/>
      <c r="C65" s="95"/>
      <c r="D65" s="95"/>
      <c r="E65" s="95"/>
      <c r="F65" s="95"/>
      <c r="G65" s="95"/>
      <c r="H65" s="95"/>
    </row>
    <row r="66" spans="1:8" ht="15" customHeight="1" x14ac:dyDescent="0.25">
      <c r="A66" s="140" t="s">
        <v>590</v>
      </c>
      <c r="B66" s="140"/>
      <c r="C66" s="140"/>
      <c r="D66" s="140"/>
      <c r="E66" s="140"/>
      <c r="F66" s="140"/>
      <c r="G66" s="140"/>
      <c r="H66" s="140"/>
    </row>
    <row r="67" spans="1:8" ht="15" customHeight="1" x14ac:dyDescent="0.25">
      <c r="A67" s="90"/>
      <c r="B67" s="91"/>
      <c r="C67" s="91"/>
      <c r="D67" s="91"/>
      <c r="E67" s="91"/>
      <c r="F67" s="91"/>
      <c r="G67" s="91"/>
      <c r="H67" s="91"/>
    </row>
    <row r="68" spans="1:8" ht="15" customHeight="1" x14ac:dyDescent="0.25">
      <c r="A68" s="88" t="s">
        <v>867</v>
      </c>
      <c r="B68" s="91"/>
      <c r="C68" s="91"/>
      <c r="D68" s="91"/>
      <c r="E68" s="91"/>
      <c r="F68" s="91"/>
      <c r="G68" s="91"/>
      <c r="H68" s="91"/>
    </row>
    <row r="69" spans="1:8" ht="15" customHeight="1" x14ac:dyDescent="0.25">
      <c r="A69" s="121" t="s">
        <v>2377</v>
      </c>
      <c r="B69" s="98" t="s">
        <v>455</v>
      </c>
      <c r="C69" s="98"/>
      <c r="D69" s="98" t="s">
        <v>462</v>
      </c>
      <c r="E69" s="98" t="s">
        <v>593</v>
      </c>
      <c r="F69" s="98" t="s">
        <v>12</v>
      </c>
      <c r="G69" s="98" t="s">
        <v>576</v>
      </c>
      <c r="H69" s="98" t="s">
        <v>14</v>
      </c>
    </row>
    <row r="70" spans="1:8" ht="15" customHeight="1" x14ac:dyDescent="0.25">
      <c r="A70" s="121" t="s">
        <v>2361</v>
      </c>
      <c r="B70" s="98" t="s">
        <v>455</v>
      </c>
      <c r="C70" s="98"/>
      <c r="D70" s="98" t="s">
        <v>456</v>
      </c>
      <c r="E70" s="98" t="s">
        <v>594</v>
      </c>
      <c r="F70" s="98" t="s">
        <v>12</v>
      </c>
      <c r="G70" s="98" t="s">
        <v>136</v>
      </c>
      <c r="H70" s="98" t="s">
        <v>14</v>
      </c>
    </row>
    <row r="71" spans="1:8" ht="15" customHeight="1" x14ac:dyDescent="0.25">
      <c r="A71" s="121" t="s">
        <v>2660</v>
      </c>
      <c r="B71" s="98" t="s">
        <v>455</v>
      </c>
      <c r="C71" s="98"/>
      <c r="D71" s="98" t="s">
        <v>456</v>
      </c>
      <c r="E71" s="98" t="s">
        <v>595</v>
      </c>
      <c r="F71" s="98" t="s">
        <v>12</v>
      </c>
      <c r="G71" s="98" t="s">
        <v>596</v>
      </c>
      <c r="H71" s="98" t="s">
        <v>14</v>
      </c>
    </row>
    <row r="72" spans="1:8" ht="15" customHeight="1" x14ac:dyDescent="0.25">
      <c r="A72" s="88"/>
      <c r="B72" s="91"/>
      <c r="C72" s="91"/>
      <c r="D72" s="91"/>
      <c r="E72" s="91"/>
      <c r="F72" s="91"/>
      <c r="G72" s="91"/>
      <c r="H72" s="91"/>
    </row>
    <row r="73" spans="1:8" ht="15" customHeight="1" x14ac:dyDescent="0.25">
      <c r="A73" s="88" t="s">
        <v>1004</v>
      </c>
      <c r="B73" s="91"/>
      <c r="C73" s="91"/>
      <c r="D73" s="91"/>
      <c r="E73" s="91"/>
      <c r="F73" s="91"/>
      <c r="G73" s="91"/>
      <c r="H73" s="91"/>
    </row>
    <row r="74" spans="1:8" ht="15" customHeight="1" x14ac:dyDescent="0.25">
      <c r="A74" s="121" t="s">
        <v>2346</v>
      </c>
      <c r="B74" s="98" t="s">
        <v>455</v>
      </c>
      <c r="C74" s="98"/>
      <c r="D74" s="98" t="s">
        <v>456</v>
      </c>
      <c r="E74" s="98" t="s">
        <v>604</v>
      </c>
      <c r="F74" s="98" t="s">
        <v>12</v>
      </c>
      <c r="G74" s="98" t="s">
        <v>83</v>
      </c>
      <c r="H74" s="98" t="s">
        <v>14</v>
      </c>
    </row>
    <row r="75" spans="1:8" ht="15" customHeight="1" x14ac:dyDescent="0.25">
      <c r="A75" s="88"/>
      <c r="B75" s="91"/>
      <c r="C75" s="91"/>
      <c r="D75" s="91"/>
      <c r="E75" s="91"/>
      <c r="F75" s="91"/>
      <c r="G75" s="91"/>
      <c r="H75" s="91"/>
    </row>
    <row r="76" spans="1:8" ht="15" customHeight="1" x14ac:dyDescent="0.25">
      <c r="A76" s="88" t="s">
        <v>1008</v>
      </c>
      <c r="B76" s="91"/>
      <c r="C76" s="91"/>
      <c r="D76" s="91"/>
      <c r="E76" s="91"/>
      <c r="F76" s="91"/>
      <c r="G76" s="91"/>
      <c r="H76" s="91"/>
    </row>
    <row r="77" spans="1:8" ht="15" customHeight="1" x14ac:dyDescent="0.25">
      <c r="A77" s="121" t="s">
        <v>2349</v>
      </c>
      <c r="B77" s="98" t="s">
        <v>491</v>
      </c>
      <c r="C77" s="98"/>
      <c r="D77" s="98" t="s">
        <v>456</v>
      </c>
      <c r="E77" s="98" t="s">
        <v>605</v>
      </c>
      <c r="F77" s="98" t="s">
        <v>12</v>
      </c>
      <c r="G77" s="98" t="s">
        <v>606</v>
      </c>
      <c r="H77" s="98" t="s">
        <v>14</v>
      </c>
    </row>
    <row r="78" spans="1:8" ht="15" customHeight="1" x14ac:dyDescent="0.25">
      <c r="A78" s="88"/>
      <c r="B78" s="91"/>
      <c r="C78" s="91"/>
      <c r="D78" s="91"/>
      <c r="E78" s="91"/>
      <c r="F78" s="91"/>
      <c r="G78" s="91"/>
      <c r="H78" s="91"/>
    </row>
    <row r="79" spans="1:8" ht="15" customHeight="1" x14ac:dyDescent="0.25">
      <c r="A79" s="88" t="s">
        <v>1012</v>
      </c>
      <c r="B79" s="91"/>
      <c r="C79" s="91"/>
      <c r="D79" s="91"/>
      <c r="E79" s="91"/>
      <c r="F79" s="91"/>
      <c r="G79" s="91"/>
      <c r="H79" s="91"/>
    </row>
    <row r="80" spans="1:8" ht="15" customHeight="1" x14ac:dyDescent="0.25">
      <c r="A80" s="121" t="s">
        <v>2378</v>
      </c>
      <c r="B80" s="98" t="s">
        <v>491</v>
      </c>
      <c r="C80" s="98"/>
      <c r="D80" s="98" t="s">
        <v>462</v>
      </c>
      <c r="E80" s="98" t="s">
        <v>597</v>
      </c>
      <c r="F80" s="98" t="s">
        <v>12</v>
      </c>
      <c r="G80" s="98" t="s">
        <v>598</v>
      </c>
      <c r="H80" s="98" t="s">
        <v>14</v>
      </c>
    </row>
    <row r="81" spans="1:8" ht="15" customHeight="1" x14ac:dyDescent="0.25">
      <c r="A81" s="88"/>
      <c r="B81" s="91"/>
      <c r="C81" s="91"/>
      <c r="D81" s="91"/>
      <c r="E81" s="91"/>
      <c r="F81" s="91"/>
      <c r="G81" s="91"/>
      <c r="H81" s="91"/>
    </row>
    <row r="82" spans="1:8" ht="15" customHeight="1" x14ac:dyDescent="0.25">
      <c r="A82" s="88" t="s">
        <v>1026</v>
      </c>
      <c r="B82" s="91"/>
      <c r="C82" s="91"/>
      <c r="D82" s="91"/>
      <c r="E82" s="91"/>
      <c r="F82" s="91"/>
      <c r="G82" s="91"/>
      <c r="H82" s="91"/>
    </row>
    <row r="83" spans="1:8" ht="15" customHeight="1" x14ac:dyDescent="0.25">
      <c r="A83" s="121" t="s">
        <v>2379</v>
      </c>
      <c r="B83" s="98" t="s">
        <v>455</v>
      </c>
      <c r="C83" s="98"/>
      <c r="D83" s="98" t="s">
        <v>462</v>
      </c>
      <c r="E83" s="98" t="s">
        <v>599</v>
      </c>
      <c r="F83" s="98" t="s">
        <v>12</v>
      </c>
      <c r="G83" s="98" t="s">
        <v>600</v>
      </c>
      <c r="H83" s="98" t="s">
        <v>14</v>
      </c>
    </row>
    <row r="84" spans="1:8" ht="15" customHeight="1" x14ac:dyDescent="0.25">
      <c r="A84" s="121" t="s">
        <v>2363</v>
      </c>
      <c r="B84" s="98" t="s">
        <v>491</v>
      </c>
      <c r="C84" s="98"/>
      <c r="D84" s="98" t="s">
        <v>468</v>
      </c>
      <c r="E84" s="98" t="s">
        <v>601</v>
      </c>
      <c r="F84" s="98" t="s">
        <v>12</v>
      </c>
      <c r="G84" s="98" t="s">
        <v>582</v>
      </c>
      <c r="H84" s="98" t="s">
        <v>14</v>
      </c>
    </row>
    <row r="85" spans="1:8" ht="15" customHeight="1" x14ac:dyDescent="0.25">
      <c r="A85" s="121" t="s">
        <v>2661</v>
      </c>
      <c r="B85" s="98" t="s">
        <v>455</v>
      </c>
      <c r="C85" s="98"/>
      <c r="D85" s="98" t="s">
        <v>462</v>
      </c>
      <c r="E85" s="98" t="s">
        <v>577</v>
      </c>
      <c r="F85" s="98" t="s">
        <v>12</v>
      </c>
      <c r="G85" s="98" t="s">
        <v>578</v>
      </c>
      <c r="H85" s="98" t="s">
        <v>14</v>
      </c>
    </row>
    <row r="86" spans="1:8" ht="15" customHeight="1" x14ac:dyDescent="0.25">
      <c r="A86" s="88"/>
      <c r="B86" s="91"/>
      <c r="C86" s="91"/>
      <c r="D86" s="91"/>
      <c r="E86" s="91"/>
      <c r="F86" s="91"/>
      <c r="G86" s="91"/>
      <c r="H86" s="91"/>
    </row>
    <row r="87" spans="1:8" ht="15" customHeight="1" x14ac:dyDescent="0.25">
      <c r="A87" s="94" t="s">
        <v>2381</v>
      </c>
      <c r="B87" s="99"/>
      <c r="C87" s="99"/>
      <c r="D87" s="99"/>
      <c r="E87" s="99"/>
      <c r="F87" s="99"/>
      <c r="G87" s="99"/>
      <c r="H87" s="99"/>
    </row>
    <row r="88" spans="1:8" ht="15" customHeight="1" x14ac:dyDescent="0.25">
      <c r="A88" s="126" t="s">
        <v>2634</v>
      </c>
      <c r="B88" s="95" t="s">
        <v>491</v>
      </c>
      <c r="C88" s="95"/>
      <c r="D88" s="95" t="s">
        <v>462</v>
      </c>
      <c r="E88" s="95" t="s">
        <v>2653</v>
      </c>
      <c r="F88" s="95" t="s">
        <v>12</v>
      </c>
      <c r="G88" s="95" t="s">
        <v>2654</v>
      </c>
      <c r="H88" s="95" t="s">
        <v>14</v>
      </c>
    </row>
    <row r="89" spans="1:8" ht="15" customHeight="1" x14ac:dyDescent="0.25">
      <c r="A89" s="126" t="s">
        <v>2655</v>
      </c>
      <c r="B89" s="95" t="s">
        <v>491</v>
      </c>
      <c r="C89" s="95"/>
      <c r="D89" s="95" t="s">
        <v>462</v>
      </c>
      <c r="E89" s="95" t="s">
        <v>2656</v>
      </c>
      <c r="F89" s="95" t="s">
        <v>12</v>
      </c>
      <c r="G89" s="95" t="s">
        <v>2657</v>
      </c>
      <c r="H89" s="95" t="s">
        <v>14</v>
      </c>
    </row>
    <row r="90" spans="1:8" ht="15" customHeight="1" x14ac:dyDescent="0.25">
      <c r="A90" s="26"/>
      <c r="B90" s="95"/>
      <c r="C90" s="95"/>
      <c r="D90" s="95"/>
      <c r="E90" s="95"/>
      <c r="F90" s="95"/>
      <c r="G90" s="95"/>
      <c r="H90" s="95"/>
    </row>
    <row r="91" spans="1:8" ht="15" customHeight="1" x14ac:dyDescent="0.25">
      <c r="A91" s="88" t="s">
        <v>1118</v>
      </c>
      <c r="B91" s="91"/>
      <c r="C91" s="91"/>
      <c r="D91" s="91"/>
      <c r="E91" s="91"/>
      <c r="F91" s="91"/>
      <c r="G91" s="91"/>
      <c r="H91" s="91"/>
    </row>
    <row r="92" spans="1:8" ht="15" customHeight="1" x14ac:dyDescent="0.25">
      <c r="A92" s="121" t="s">
        <v>2326</v>
      </c>
      <c r="B92" s="98" t="s">
        <v>455</v>
      </c>
      <c r="C92" s="98"/>
      <c r="D92" s="98" t="s">
        <v>462</v>
      </c>
      <c r="E92" s="108">
        <v>1300</v>
      </c>
      <c r="F92" s="98" t="s">
        <v>12</v>
      </c>
      <c r="G92" s="98">
        <v>80</v>
      </c>
      <c r="H92" s="98" t="s">
        <v>14</v>
      </c>
    </row>
    <row r="93" spans="1:8" ht="15" customHeight="1" x14ac:dyDescent="0.25">
      <c r="A93" s="87"/>
      <c r="B93" s="98" t="s">
        <v>455</v>
      </c>
      <c r="C93" s="98"/>
      <c r="D93" s="98" t="s">
        <v>456</v>
      </c>
      <c r="E93" s="98" t="s">
        <v>592</v>
      </c>
      <c r="F93" s="98" t="s">
        <v>12</v>
      </c>
      <c r="G93" s="98" t="s">
        <v>284</v>
      </c>
      <c r="H93" s="98" t="s">
        <v>14</v>
      </c>
    </row>
    <row r="94" spans="1:8" ht="15" customHeight="1" x14ac:dyDescent="0.25">
      <c r="A94" s="88"/>
      <c r="B94" s="91"/>
      <c r="C94" s="91"/>
      <c r="D94" s="91"/>
      <c r="E94" s="91"/>
      <c r="F94" s="91"/>
      <c r="G94" s="91"/>
      <c r="H94" s="91"/>
    </row>
    <row r="95" spans="1:8" ht="15" customHeight="1" x14ac:dyDescent="0.25">
      <c r="A95" s="88" t="s">
        <v>1126</v>
      </c>
      <c r="B95" s="91"/>
      <c r="C95" s="91"/>
      <c r="D95" s="91"/>
      <c r="E95" s="91"/>
      <c r="F95" s="91"/>
      <c r="G95" s="91"/>
      <c r="H95" s="91"/>
    </row>
    <row r="96" spans="1:8" ht="15" customHeight="1" x14ac:dyDescent="0.25">
      <c r="A96" s="121" t="s">
        <v>2353</v>
      </c>
      <c r="B96" s="98" t="s">
        <v>455</v>
      </c>
      <c r="C96" s="98"/>
      <c r="D96" s="98" t="s">
        <v>468</v>
      </c>
      <c r="E96" s="98" t="s">
        <v>554</v>
      </c>
      <c r="F96" s="98" t="s">
        <v>12</v>
      </c>
      <c r="G96" s="98" t="s">
        <v>83</v>
      </c>
      <c r="H96" s="98" t="s">
        <v>14</v>
      </c>
    </row>
    <row r="97" spans="1:8" ht="15" customHeight="1" x14ac:dyDescent="0.25">
      <c r="A97" s="87"/>
      <c r="B97" s="98" t="s">
        <v>455</v>
      </c>
      <c r="C97" s="98"/>
      <c r="D97" s="98" t="s">
        <v>462</v>
      </c>
      <c r="E97" s="98">
        <v>700</v>
      </c>
      <c r="F97" s="98" t="s">
        <v>12</v>
      </c>
      <c r="G97" s="98">
        <v>171</v>
      </c>
      <c r="H97" s="98" t="s">
        <v>14</v>
      </c>
    </row>
    <row r="98" spans="1:8" ht="15" customHeight="1" x14ac:dyDescent="0.25">
      <c r="A98" s="116"/>
    </row>
  </sheetData>
  <mergeCells count="11">
    <mergeCell ref="A8:H8"/>
    <mergeCell ref="A58:H58"/>
    <mergeCell ref="A66:H66"/>
    <mergeCell ref="A5:A6"/>
    <mergeCell ref="B5:B6"/>
    <mergeCell ref="C5:C6"/>
    <mergeCell ref="D5:D6"/>
    <mergeCell ref="E5:E6"/>
    <mergeCell ref="F5:G5"/>
    <mergeCell ref="H5:H6"/>
    <mergeCell ref="A48:H48"/>
  </mergeCells>
  <pageMargins left="0" right="0" top="0" bottom="0" header="0" footer="0"/>
  <pageSetup orientation="portrait"/>
  <ignoredErrors>
    <ignoredError sqref="E11:H46 E80:H98 E74:H77 E69:H71 E61:H64 E51:H5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19</vt:i4>
      </vt:variant>
    </vt:vector>
  </HeadingPairs>
  <TitlesOfParts>
    <vt:vector size="35" baseType="lpstr">
      <vt:lpstr>Jadual Harga &amp; Sewa</vt:lpstr>
      <vt:lpstr>Table 15.1</vt:lpstr>
      <vt:lpstr>Table 15.2</vt:lpstr>
      <vt:lpstr>Table 15.3</vt:lpstr>
      <vt:lpstr>Table 15.4</vt:lpstr>
      <vt:lpstr>Table 15.5</vt:lpstr>
      <vt:lpstr>Table 15.6</vt:lpstr>
      <vt:lpstr>Table 15.7</vt:lpstr>
      <vt:lpstr>Table 15.8</vt:lpstr>
      <vt:lpstr>Table 15.9</vt:lpstr>
      <vt:lpstr>Table 15.10</vt:lpstr>
      <vt:lpstr>Table 15.11</vt:lpstr>
      <vt:lpstr>Table 15.12</vt:lpstr>
      <vt:lpstr>Table 15.13</vt:lpstr>
      <vt:lpstr>Table 15.14</vt:lpstr>
      <vt:lpstr>Table 15.15</vt:lpstr>
      <vt:lpstr>Jadual1510HargaRuangDalamBangunanPejabatBinaanKhas</vt:lpstr>
      <vt:lpstr>Jadual1513HargaHartaPerindustrian</vt:lpstr>
      <vt:lpstr>Jadual1514HargaHartaPertanian</vt:lpstr>
      <vt:lpstr>Jadual1515HargaTanahPembangunan</vt:lpstr>
      <vt:lpstr>Jadual151HargaHartaKediaman</vt:lpstr>
      <vt:lpstr>Jadual152HargaTanahBangunanKediaman</vt:lpstr>
      <vt:lpstr>Jadual154HargaKedai</vt:lpstr>
      <vt:lpstr>Jadual156HargaPangsapuriServisSOHOSOFOSOVO</vt:lpstr>
      <vt:lpstr>Jadual158HargaRuangNiagaDalamKompleksPerniagaan</vt:lpstr>
      <vt:lpstr>'Jadual Harga &amp; Sewa'!JR_PAGE_ANCHOR_0_1</vt:lpstr>
      <vt:lpstr>JR_PAGE_ANCHOR_1_1</vt:lpstr>
      <vt:lpstr>JR_PAGE_ANCHOR_2_1</vt:lpstr>
      <vt:lpstr>JR_PAGE_ANCHOR_3_1</vt:lpstr>
      <vt:lpstr>JR_PAGE_ANCHOR_4_1</vt:lpstr>
      <vt:lpstr>JR_PAGE_ANCHOR_5_1</vt:lpstr>
      <vt:lpstr>JR_PAGE_ANCHOR_6_1</vt:lpstr>
      <vt:lpstr>JR_PAGE_ANCHOR_7_1</vt:lpstr>
      <vt:lpstr>JR_PAGE_ANCHOR_8_1</vt:lpstr>
      <vt:lpstr>JR_PAGE_ANCHOR_9_1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2026-06-30T00:42:53Z</dcterms:created>
  <dcterms:modified xsi:type="dcterms:W3CDTF">2026-08-08T21:19:53Z</dcterms:modified>
</cp:coreProperties>
</file>